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urig\Documents\rozpočet\2016\"/>
    </mc:Choice>
  </mc:AlternateContent>
  <bookViews>
    <workbookView xWindow="120" yWindow="825" windowWidth="24915" windowHeight="12120"/>
  </bookViews>
  <sheets>
    <sheet name="návrh rozpočtu 2016" sheetId="1" r:id="rId1"/>
  </sheets>
  <definedNames>
    <definedName name="_xlnm.Print_Titles" localSheetId="0">'návrh rozpočtu 2016'!$1:$3</definedName>
    <definedName name="_xlnm.Print_Area" localSheetId="0">'návrh rozpočtu 2016'!$A$1:$P$362</definedName>
  </definedNames>
  <calcPr calcId="152511" fullCalcOnLoad="1"/>
</workbook>
</file>

<file path=xl/calcChain.xml><?xml version="1.0" encoding="utf-8"?>
<calcChain xmlns="http://schemas.openxmlformats.org/spreadsheetml/2006/main">
  <c r="N248" i="1" l="1"/>
  <c r="N258" i="1"/>
  <c r="N352" i="1"/>
  <c r="N346" i="1"/>
  <c r="N339" i="1"/>
  <c r="N330" i="1"/>
  <c r="N334" i="1" s="1"/>
  <c r="N326" i="1"/>
  <c r="N325" i="1"/>
  <c r="N327" i="1" s="1"/>
  <c r="N321" i="1"/>
  <c r="N305" i="1"/>
  <c r="N304" i="1"/>
  <c r="N297" i="1"/>
  <c r="N289" i="1"/>
  <c r="N236" i="1"/>
  <c r="N290" i="1" s="1"/>
  <c r="N219" i="1"/>
  <c r="N213" i="1"/>
  <c r="N183" i="1"/>
  <c r="N177" i="1"/>
  <c r="N200" i="1" s="1"/>
  <c r="N160" i="1"/>
  <c r="N144" i="1"/>
  <c r="N143" i="1"/>
  <c r="N108" i="1"/>
  <c r="N95" i="1"/>
  <c r="N94" i="1"/>
  <c r="N59" i="1"/>
  <c r="N56" i="1"/>
  <c r="N32" i="1"/>
  <c r="N21" i="1"/>
  <c r="N20" i="1"/>
  <c r="N16" i="1"/>
  <c r="N15" i="1"/>
  <c r="N7" i="1"/>
  <c r="N9" i="1" s="1"/>
  <c r="N26" i="1" l="1"/>
  <c r="N307" i="1"/>
  <c r="N299" i="1"/>
  <c r="N63" i="1"/>
  <c r="N357" i="1" s="1"/>
  <c r="N33" i="1"/>
  <c r="O223" i="1"/>
  <c r="O294" i="1"/>
  <c r="O297" i="1"/>
  <c r="O77" i="1"/>
  <c r="O352" i="1"/>
  <c r="O346" i="1"/>
  <c r="O339" i="1"/>
  <c r="O334" i="1"/>
  <c r="O327" i="1"/>
  <c r="O321" i="1"/>
  <c r="O313" i="1"/>
  <c r="O307" i="1"/>
  <c r="O289" i="1"/>
  <c r="O258" i="1"/>
  <c r="O248" i="1"/>
  <c r="O226" i="1"/>
  <c r="O236" i="1" s="1"/>
  <c r="O290" i="1" s="1"/>
  <c r="O219" i="1"/>
  <c r="O213" i="1"/>
  <c r="O183" i="1"/>
  <c r="O166" i="1"/>
  <c r="O177" i="1" s="1"/>
  <c r="O200" i="1" s="1"/>
  <c r="O160" i="1"/>
  <c r="O135" i="1"/>
  <c r="O144" i="1" s="1"/>
  <c r="O108" i="1"/>
  <c r="O95" i="1"/>
  <c r="O94" i="1"/>
  <c r="O56" i="1"/>
  <c r="O32" i="1"/>
  <c r="O26" i="1"/>
  <c r="O9" i="1"/>
  <c r="M248" i="1"/>
  <c r="M352" i="1"/>
  <c r="M346" i="1"/>
  <c r="M339" i="1"/>
  <c r="M334" i="1"/>
  <c r="M327" i="1"/>
  <c r="M321" i="1"/>
  <c r="M313" i="1"/>
  <c r="M307" i="1"/>
  <c r="M354" i="1" s="1"/>
  <c r="M297" i="1"/>
  <c r="M289" i="1"/>
  <c r="M236" i="1"/>
  <c r="M219" i="1"/>
  <c r="M213" i="1"/>
  <c r="M183" i="1"/>
  <c r="M177" i="1"/>
  <c r="M160" i="1"/>
  <c r="M144" i="1"/>
  <c r="M143" i="1"/>
  <c r="M108" i="1"/>
  <c r="M95" i="1"/>
  <c r="M94" i="1"/>
  <c r="M63" i="1"/>
  <c r="M357" i="1" s="1"/>
  <c r="L108" i="1"/>
  <c r="K108" i="1"/>
  <c r="J108" i="1"/>
  <c r="I108" i="1"/>
  <c r="H108" i="1"/>
  <c r="G108" i="1"/>
  <c r="G352" i="1"/>
  <c r="G346" i="1"/>
  <c r="G332" i="1"/>
  <c r="G334" i="1" s="1"/>
  <c r="G327" i="1"/>
  <c r="G321" i="1"/>
  <c r="G313" i="1"/>
  <c r="G307" i="1"/>
  <c r="G297" i="1"/>
  <c r="G289" i="1"/>
  <c r="G236" i="1"/>
  <c r="G219" i="1"/>
  <c r="G213" i="1"/>
  <c r="G183" i="1"/>
  <c r="G177" i="1"/>
  <c r="G200" i="1" s="1"/>
  <c r="G160" i="1"/>
  <c r="G144" i="1"/>
  <c r="G143" i="1"/>
  <c r="G94" i="1"/>
  <c r="G95" i="1" s="1"/>
  <c r="G56" i="1"/>
  <c r="G26" i="1"/>
  <c r="G33" i="1" s="1"/>
  <c r="G9" i="1"/>
  <c r="H352" i="1"/>
  <c r="H346" i="1"/>
  <c r="H332" i="1"/>
  <c r="H334" i="1" s="1"/>
  <c r="H327" i="1"/>
  <c r="H321" i="1"/>
  <c r="H313" i="1"/>
  <c r="H307" i="1"/>
  <c r="H144" i="1"/>
  <c r="H297" i="1"/>
  <c r="H289" i="1"/>
  <c r="H236" i="1"/>
  <c r="H290" i="1" s="1"/>
  <c r="H219" i="1"/>
  <c r="H213" i="1"/>
  <c r="H183" i="1"/>
  <c r="H177" i="1"/>
  <c r="H160" i="1"/>
  <c r="H143" i="1"/>
  <c r="H95" i="1"/>
  <c r="H94" i="1"/>
  <c r="H56" i="1"/>
  <c r="H32" i="1"/>
  <c r="H24" i="1"/>
  <c r="H26" i="1"/>
  <c r="H21" i="1"/>
  <c r="H9" i="1"/>
  <c r="L266" i="1"/>
  <c r="L289" i="1" s="1"/>
  <c r="L94" i="1"/>
  <c r="K94" i="1"/>
  <c r="J94" i="1"/>
  <c r="L352" i="1"/>
  <c r="L346" i="1"/>
  <c r="L339" i="1"/>
  <c r="L334" i="1"/>
  <c r="L327" i="1"/>
  <c r="L321" i="1"/>
  <c r="L313" i="1"/>
  <c r="L307" i="1"/>
  <c r="L354" i="1" s="1"/>
  <c r="L297" i="1"/>
  <c r="L258" i="1"/>
  <c r="L248" i="1"/>
  <c r="L236" i="1"/>
  <c r="L219" i="1"/>
  <c r="L213" i="1"/>
  <c r="L183" i="1"/>
  <c r="L177" i="1"/>
  <c r="L160" i="1"/>
  <c r="L144" i="1"/>
  <c r="L143" i="1"/>
  <c r="L95" i="1"/>
  <c r="L56" i="1"/>
  <c r="L32" i="1"/>
  <c r="L26" i="1"/>
  <c r="L9" i="1"/>
  <c r="L33" i="1" s="1"/>
  <c r="J183" i="1"/>
  <c r="K320" i="1"/>
  <c r="K325" i="1"/>
  <c r="K327" i="1" s="1"/>
  <c r="K304" i="1"/>
  <c r="K305" i="1"/>
  <c r="J339" i="1"/>
  <c r="K339" i="1"/>
  <c r="K183" i="1"/>
  <c r="K13" i="1"/>
  <c r="K26" i="1" s="1"/>
  <c r="I9" i="1"/>
  <c r="K9" i="1"/>
  <c r="I26" i="1"/>
  <c r="I33" i="1" s="1"/>
  <c r="J26" i="1"/>
  <c r="I32" i="1"/>
  <c r="J32" i="1"/>
  <c r="K32" i="1"/>
  <c r="I44" i="1"/>
  <c r="I56" i="1" s="1"/>
  <c r="J56" i="1"/>
  <c r="K56" i="1"/>
  <c r="I94" i="1"/>
  <c r="I95" i="1"/>
  <c r="K95" i="1"/>
  <c r="I115" i="1"/>
  <c r="I144" i="1" s="1"/>
  <c r="I135" i="1"/>
  <c r="I143" i="1" s="1"/>
  <c r="K143" i="1"/>
  <c r="K144" i="1"/>
  <c r="I160" i="1"/>
  <c r="J160" i="1"/>
  <c r="K160" i="1"/>
  <c r="I166" i="1"/>
  <c r="I177" i="1" s="1"/>
  <c r="I200" i="1" s="1"/>
  <c r="I167" i="1"/>
  <c r="K177" i="1"/>
  <c r="I183" i="1"/>
  <c r="I213" i="1"/>
  <c r="K213" i="1"/>
  <c r="I219" i="1"/>
  <c r="K219" i="1"/>
  <c r="I223" i="1"/>
  <c r="I236" i="1" s="1"/>
  <c r="K236" i="1"/>
  <c r="I248" i="1"/>
  <c r="K248" i="1"/>
  <c r="I258" i="1"/>
  <c r="K258" i="1"/>
  <c r="I261" i="1"/>
  <c r="I289" i="1" s="1"/>
  <c r="K289" i="1"/>
  <c r="I297" i="1"/>
  <c r="K297" i="1"/>
  <c r="I307" i="1"/>
  <c r="I313" i="1"/>
  <c r="K313" i="1"/>
  <c r="I321" i="1"/>
  <c r="J321" i="1"/>
  <c r="K321" i="1"/>
  <c r="I327" i="1"/>
  <c r="J327" i="1"/>
  <c r="I334" i="1"/>
  <c r="K334" i="1"/>
  <c r="I339" i="1"/>
  <c r="I346" i="1"/>
  <c r="J346" i="1"/>
  <c r="K346" i="1"/>
  <c r="I352" i="1"/>
  <c r="J352" i="1"/>
  <c r="K352" i="1"/>
  <c r="J219" i="1"/>
  <c r="J313" i="1"/>
  <c r="J143" i="1"/>
  <c r="J95" i="1"/>
  <c r="J334" i="1"/>
  <c r="J307" i="1"/>
  <c r="J258" i="1"/>
  <c r="J236" i="1"/>
  <c r="J290" i="1" s="1"/>
  <c r="J289" i="1"/>
  <c r="J248" i="1"/>
  <c r="J9" i="1"/>
  <c r="J63" i="1" s="1"/>
  <c r="J357" i="1" s="1"/>
  <c r="J213" i="1"/>
  <c r="J297" i="1"/>
  <c r="J144" i="1"/>
  <c r="J177" i="1"/>
  <c r="O354" i="1"/>
  <c r="K307" i="1" l="1"/>
  <c r="M290" i="1"/>
  <c r="O63" i="1"/>
  <c r="O357" i="1" s="1"/>
  <c r="J33" i="1"/>
  <c r="H354" i="1"/>
  <c r="G354" i="1"/>
  <c r="M200" i="1"/>
  <c r="L63" i="1"/>
  <c r="L357" i="1" s="1"/>
  <c r="L370" i="1" s="1"/>
  <c r="L200" i="1"/>
  <c r="G290" i="1"/>
  <c r="I354" i="1"/>
  <c r="H33" i="1"/>
  <c r="H63" i="1" s="1"/>
  <c r="H357" i="1" s="1"/>
  <c r="H370" i="1" s="1"/>
  <c r="O299" i="1"/>
  <c r="O356" i="1" s="1"/>
  <c r="O358" i="1" s="1"/>
  <c r="K33" i="1"/>
  <c r="K63" i="1"/>
  <c r="K357" i="1" s="1"/>
  <c r="K370" i="1" s="1"/>
  <c r="G63" i="1"/>
  <c r="G357" i="1" s="1"/>
  <c r="G370" i="1" s="1"/>
  <c r="M299" i="1"/>
  <c r="M356" i="1" s="1"/>
  <c r="G299" i="1"/>
  <c r="G356" i="1" s="1"/>
  <c r="K354" i="1"/>
  <c r="J200" i="1"/>
  <c r="J299" i="1" s="1"/>
  <c r="H200" i="1"/>
  <c r="H299" i="1" s="1"/>
  <c r="H356" i="1" s="1"/>
  <c r="I63" i="1"/>
  <c r="I357" i="1" s="1"/>
  <c r="I370" i="1" s="1"/>
  <c r="L290" i="1"/>
  <c r="O143" i="1"/>
  <c r="J354" i="1"/>
  <c r="I290" i="1"/>
  <c r="O33" i="1"/>
  <c r="K290" i="1"/>
  <c r="K200" i="1"/>
  <c r="K299" i="1" s="1"/>
  <c r="K356" i="1" s="1"/>
  <c r="K382" i="1" s="1"/>
  <c r="K383" i="1" s="1"/>
  <c r="L299" i="1"/>
  <c r="L356" i="1" s="1"/>
  <c r="L382" i="1" s="1"/>
  <c r="L383" i="1" s="1"/>
  <c r="M358" i="1"/>
  <c r="J370" i="1"/>
  <c r="G382" i="1"/>
  <c r="G383" i="1" s="1"/>
  <c r="I299" i="1"/>
  <c r="I356" i="1" s="1"/>
  <c r="I382" i="1" s="1"/>
  <c r="I383" i="1" s="1"/>
  <c r="N371" i="1"/>
  <c r="L358" i="1" l="1"/>
  <c r="J356" i="1"/>
  <c r="J382" i="1" s="1"/>
  <c r="J383" i="1" s="1"/>
  <c r="G358" i="1"/>
  <c r="K358" i="1"/>
  <c r="I358" i="1"/>
  <c r="H382" i="1"/>
  <c r="H383" i="1" s="1"/>
  <c r="H358" i="1"/>
  <c r="J358" i="1" l="1"/>
  <c r="N358" i="1"/>
  <c r="N383" i="1"/>
  <c r="N356" i="1"/>
  <c r="N313" i="1"/>
  <c r="N354" i="1"/>
</calcChain>
</file>

<file path=xl/sharedStrings.xml><?xml version="1.0" encoding="utf-8"?>
<sst xmlns="http://schemas.openxmlformats.org/spreadsheetml/2006/main" count="365" uniqueCount="278">
  <si>
    <t>Městská část Praha - Ďáblice</t>
  </si>
  <si>
    <t>řádek</t>
  </si>
  <si>
    <t>BILANCE PŘÍJMŮ</t>
  </si>
  <si>
    <t>1. Neinvestiční dotace ze SR</t>
  </si>
  <si>
    <t>Celkem</t>
  </si>
  <si>
    <t>2. Neinvestiční dotace z rozpočtu HMP</t>
  </si>
  <si>
    <t>předpokládaný výnos daně z nemovitosti</t>
  </si>
  <si>
    <t>výnos ze skládky</t>
  </si>
  <si>
    <t>výnos ze skládky inflace</t>
  </si>
  <si>
    <t>dotace MLK</t>
  </si>
  <si>
    <t>dotace ZOZ</t>
  </si>
  <si>
    <t>dotace VHP</t>
  </si>
  <si>
    <t>výnos daně z příjmu</t>
  </si>
  <si>
    <t>3. Účelové investiční dotace z rozpočtu HMP</t>
  </si>
  <si>
    <t>Dotace celkem</t>
  </si>
  <si>
    <t>4. Vlastní příjmy</t>
  </si>
  <si>
    <t>znečištění živ. prostředí</t>
  </si>
  <si>
    <t>poplatek ze psů</t>
  </si>
  <si>
    <t>rekreační poplatky</t>
  </si>
  <si>
    <t>zábor veř. prostranství</t>
  </si>
  <si>
    <t>poplatky z ubytovací kapacity</t>
  </si>
  <si>
    <t>správní poplatky</t>
  </si>
  <si>
    <t>splátky půjčených prostředků od obyvatelstva</t>
  </si>
  <si>
    <t xml:space="preserve">příjmy z knihovny </t>
  </si>
  <si>
    <t>úroky</t>
  </si>
  <si>
    <t>příspěvky a náhrady</t>
  </si>
  <si>
    <t>neidentifikované příjmy</t>
  </si>
  <si>
    <t>Přijaté pojistné náhrady</t>
  </si>
  <si>
    <t>ostatní příjmy</t>
  </si>
  <si>
    <t>přijaté sankční platby</t>
  </si>
  <si>
    <t>dary</t>
  </si>
  <si>
    <t>převod z fondu hospodářské činnosti</t>
  </si>
  <si>
    <t>finanční vypořádání</t>
  </si>
  <si>
    <t>převod ze SF</t>
  </si>
  <si>
    <t>PŘÍJMY CELKEM</t>
  </si>
  <si>
    <t>BILANCE VÝDAJŮ</t>
  </si>
  <si>
    <t>A.  Neinvestiční výdaje</t>
  </si>
  <si>
    <t>Kap. 02 Městská infrastruktura</t>
  </si>
  <si>
    <t>odvádění a čištění vod</t>
  </si>
  <si>
    <t>transfery obyvatelstvu</t>
  </si>
  <si>
    <t>nákup ostatních služeb</t>
  </si>
  <si>
    <t>ost.neinv. Transfery nezisk. Organizacím</t>
  </si>
  <si>
    <t>mzdy - dohody</t>
  </si>
  <si>
    <t>drobný hmotný majetek</t>
  </si>
  <si>
    <t>material</t>
  </si>
  <si>
    <t>nákup služeb (odvoz odpadu, kontejnery)</t>
  </si>
  <si>
    <t>x</t>
  </si>
  <si>
    <t>Opravy</t>
  </si>
  <si>
    <t>příspěvek obyv. na odpad (popelnice)</t>
  </si>
  <si>
    <t>veřejná zeleň</t>
  </si>
  <si>
    <t>opravy a údržba</t>
  </si>
  <si>
    <t>komise živ. prostředí</t>
  </si>
  <si>
    <t>celkem zeleň</t>
  </si>
  <si>
    <t>Celkem Městská infrastruktura</t>
  </si>
  <si>
    <t>Kap. 03 Doprava</t>
  </si>
  <si>
    <t>silnice</t>
  </si>
  <si>
    <t>el.eneriie</t>
  </si>
  <si>
    <t xml:space="preserve">služby </t>
  </si>
  <si>
    <t>údržba a oprava komunikací</t>
  </si>
  <si>
    <t>záležitosti pozemních komunikací</t>
  </si>
  <si>
    <t>Celkem Doprava</t>
  </si>
  <si>
    <t>Kap. 04 Školství a mládež</t>
  </si>
  <si>
    <t xml:space="preserve">DHM </t>
  </si>
  <si>
    <t>služby pen.ústavů+poj.</t>
  </si>
  <si>
    <t>služby</t>
  </si>
  <si>
    <t>opravy a udržování MŠ</t>
  </si>
  <si>
    <t>opravy a udržování ZŠ</t>
  </si>
  <si>
    <t>příspěvek PO (ZŠ+MŠ)</t>
  </si>
  <si>
    <t>materiál</t>
  </si>
  <si>
    <t>kompenzační příspěvky</t>
  </si>
  <si>
    <t>neinvestiční příspěvky (Hvězdárna)</t>
  </si>
  <si>
    <t>neinv. transfery sdružením (Ďáblík)</t>
  </si>
  <si>
    <t>dětská hřiště a klub</t>
  </si>
  <si>
    <t>dohody(mzdy)</t>
  </si>
  <si>
    <t>pojistné na soc.zabezpečení</t>
  </si>
  <si>
    <t>pojistné na zdrav.zab.</t>
  </si>
  <si>
    <t xml:space="preserve"> DHM-dlouhodobý hmotný majetek</t>
  </si>
  <si>
    <t>el. energie</t>
  </si>
  <si>
    <t>nájemné (hřiště Poz.fond)</t>
  </si>
  <si>
    <t>ostatní služby</t>
  </si>
  <si>
    <t>pohoštění</t>
  </si>
  <si>
    <t>celkem hřiště</t>
  </si>
  <si>
    <t>Celkem Školství a mládež</t>
  </si>
  <si>
    <t>Kap. 05 Zdravotnictví a sociální oblast</t>
  </si>
  <si>
    <t>příspěvky na činnost zájm.sdr.</t>
  </si>
  <si>
    <t>neinv. transfery sdružením (Chovatelé)</t>
  </si>
  <si>
    <t>neinvestiční transfery (Diakonie)</t>
  </si>
  <si>
    <t>nájemné</t>
  </si>
  <si>
    <t>sociální komise</t>
  </si>
  <si>
    <t>Celkem Sociální věci</t>
  </si>
  <si>
    <t>Kap. 06 Kultura sport a cestovní ruch</t>
  </si>
  <si>
    <t>knihovna</t>
  </si>
  <si>
    <t>platy</t>
  </si>
  <si>
    <t>nákup knih</t>
  </si>
  <si>
    <t>DHM</t>
  </si>
  <si>
    <t>služby telekomunikací</t>
  </si>
  <si>
    <t>opravy, údržba</t>
  </si>
  <si>
    <t>cestovné</t>
  </si>
  <si>
    <t>SW</t>
  </si>
  <si>
    <t>celkem knihovna</t>
  </si>
  <si>
    <t>kronika</t>
  </si>
  <si>
    <t>odměna kronikáři</t>
  </si>
  <si>
    <t xml:space="preserve">materiál </t>
  </si>
  <si>
    <t>celkem kronika</t>
  </si>
  <si>
    <t>akce MČ</t>
  </si>
  <si>
    <t>akce MČ nájemné</t>
  </si>
  <si>
    <t>sportovní komise</t>
  </si>
  <si>
    <t>Celkem Kultura a sport</t>
  </si>
  <si>
    <t>Kap. 07 Bezpečnost</t>
  </si>
  <si>
    <t>příspěvek Sboru dobrovolných hasičů</t>
  </si>
  <si>
    <t>služby peněžních ústavů</t>
  </si>
  <si>
    <t>neinv. transfery sdružením (Mladí hasičí)</t>
  </si>
  <si>
    <t>Celkem Požární ochrana</t>
  </si>
  <si>
    <t>Kap. 08 Hospodářství</t>
  </si>
  <si>
    <t>Celkem Místní hospodářství</t>
  </si>
  <si>
    <t>Kap. 09 Vnitřní správa a samospráva</t>
  </si>
  <si>
    <t>samospráva</t>
  </si>
  <si>
    <t>odměny</t>
  </si>
  <si>
    <t>dohody o provedení práce</t>
  </si>
  <si>
    <t>náhrady</t>
  </si>
  <si>
    <t>telekomunikace</t>
  </si>
  <si>
    <t>služby pošt</t>
  </si>
  <si>
    <t>konzultační služby (poradenské a právní)</t>
  </si>
  <si>
    <t>dary obyvatelstvu</t>
  </si>
  <si>
    <t>celkem samospráva</t>
  </si>
  <si>
    <t>vnitřní správa</t>
  </si>
  <si>
    <t>zákonné úrazové poj.</t>
  </si>
  <si>
    <t>knihy a časopisy</t>
  </si>
  <si>
    <t>voda</t>
  </si>
  <si>
    <t>plyn</t>
  </si>
  <si>
    <t>PHM</t>
  </si>
  <si>
    <t>služby  telekomunikací</t>
  </si>
  <si>
    <t>školení</t>
  </si>
  <si>
    <t>daně a poplatky</t>
  </si>
  <si>
    <t>Ostatní neinvestiční transfery</t>
  </si>
  <si>
    <t>celkem vnitřní správa</t>
  </si>
  <si>
    <t>Celkem Správa a samospráva</t>
  </si>
  <si>
    <t>Kap. 10 Všeobecná pokladní správa</t>
  </si>
  <si>
    <t xml:space="preserve">převod příspěvku do SF </t>
  </si>
  <si>
    <t>nespecifikované rezervy</t>
  </si>
  <si>
    <t>převod do FRR</t>
  </si>
  <si>
    <t>Celkem Všeobecná pokladní správa</t>
  </si>
  <si>
    <t>CELKEM NEINVESTIČNÍ VÝDAJE</t>
  </si>
  <si>
    <t>B.   Investiční výdaje</t>
  </si>
  <si>
    <t>Kap. 01 Rozvoj obce</t>
  </si>
  <si>
    <t>Celkem Rozvoj obce</t>
  </si>
  <si>
    <t>Kap. 06 Kultura a sport</t>
  </si>
  <si>
    <t>stavby (Kokořínská 400)</t>
  </si>
  <si>
    <t>Kap. 08 Místní hospodářství</t>
  </si>
  <si>
    <t xml:space="preserve">půdní vestavby </t>
  </si>
  <si>
    <t>Kap. 09 Vnitřní správa</t>
  </si>
  <si>
    <t>Celkem Vnitřní správa</t>
  </si>
  <si>
    <t>CELKEM INVESTIČNÍ VÝDAJE</t>
  </si>
  <si>
    <t>VÝDAJE CELKEM</t>
  </si>
  <si>
    <t>SALDO PŘÍJMŮ A VÝDAJŮ</t>
  </si>
  <si>
    <t>FINANCOVÁNÍ Z FONDU REZERV</t>
  </si>
  <si>
    <t>bú z frr</t>
  </si>
  <si>
    <t>bú ze sf</t>
  </si>
  <si>
    <t>frr z bú</t>
  </si>
  <si>
    <t>bú z vhč</t>
  </si>
  <si>
    <t>sf z bu</t>
  </si>
  <si>
    <t>sf půjčky</t>
  </si>
  <si>
    <t>sf z vhč</t>
  </si>
  <si>
    <t>bu / frr</t>
  </si>
  <si>
    <t>bu / sf</t>
  </si>
  <si>
    <t>bu / pokl</t>
  </si>
  <si>
    <t>frr / bu</t>
  </si>
  <si>
    <t>sf/bu</t>
  </si>
  <si>
    <t>sf-dov.</t>
  </si>
  <si>
    <t>sf-přísp.</t>
  </si>
  <si>
    <t>dph</t>
  </si>
  <si>
    <t>mhmp</t>
  </si>
  <si>
    <t>Saldo příjmů a výdajů po konsolidaci (+,-)</t>
  </si>
  <si>
    <t>čištění kanálů</t>
  </si>
  <si>
    <t>Schválený</t>
  </si>
  <si>
    <t>rozpočet 2013</t>
  </si>
  <si>
    <t>Skutečnost</t>
  </si>
  <si>
    <t>ostat. Neinvest. Výdaje</t>
  </si>
  <si>
    <t>dotace SDH školení</t>
  </si>
  <si>
    <t>dotace SDH povodně</t>
  </si>
  <si>
    <t>ost. Neinv. Přijaté dotace od rozpočtů územní úrovně</t>
  </si>
  <si>
    <t>neinvestiční příspěvky TJ</t>
  </si>
  <si>
    <t>akce MČ - materiál</t>
  </si>
  <si>
    <t>sportovní komise- nájemné</t>
  </si>
  <si>
    <t xml:space="preserve">  </t>
  </si>
  <si>
    <t>na činnost SDH</t>
  </si>
  <si>
    <t>Zateplení objektu TJ Ďáblice</t>
  </si>
  <si>
    <t>Zateplení objektu ZŠ Ďáblice</t>
  </si>
  <si>
    <t>Upravený</t>
  </si>
  <si>
    <t>rozpočet 2014</t>
  </si>
  <si>
    <t>školská a kulturní komise nájemné</t>
  </si>
  <si>
    <t>školská a kulturní komise materiál</t>
  </si>
  <si>
    <t>školská a kulturní komise služby</t>
  </si>
  <si>
    <t>školská a kulturní komise - ostatní výdaje</t>
  </si>
  <si>
    <t>cyklostezka</t>
  </si>
  <si>
    <t>neinv. transfery sdružením (ochranáři přírody</t>
  </si>
  <si>
    <t>přechod Květnová - Hřenská zvýšený</t>
  </si>
  <si>
    <t>Celkem Bezpečnost</t>
  </si>
  <si>
    <t>Ostatní výdaje</t>
  </si>
  <si>
    <t>neinv. transfery sdružením (Křížovníci , círker husitská)</t>
  </si>
  <si>
    <t>převod z FRR</t>
  </si>
  <si>
    <t>Revitalizace centra v Ďáblicích</t>
  </si>
  <si>
    <t>Přístavba ZŠ</t>
  </si>
  <si>
    <t>mzdy-dohody</t>
  </si>
  <si>
    <t>volby EP - materiál</t>
  </si>
  <si>
    <t>volby - EP - odměny</t>
  </si>
  <si>
    <t>volby - EP - refundace mezd</t>
  </si>
  <si>
    <t>volby - EP - občerstvení</t>
  </si>
  <si>
    <t>volby - EP - služby</t>
  </si>
  <si>
    <t>dotace pro ZŠ</t>
  </si>
  <si>
    <t>dotace na mzdy MHMP</t>
  </si>
  <si>
    <t>volby - EP - telefony</t>
  </si>
  <si>
    <t>Centrum I. - Zázemí Ďáblického parku</t>
  </si>
  <si>
    <t>Centrum II. - Obecní dům</t>
  </si>
  <si>
    <t xml:space="preserve">neinv. transfery sdružením </t>
  </si>
  <si>
    <t>příspěvky (mj. Hovor. na hasiče)</t>
  </si>
  <si>
    <t>poskytnuté neinv. Příspěvky a náhrady</t>
  </si>
  <si>
    <t>dotace SDH provoz a opravy</t>
  </si>
  <si>
    <t>volby - opravy</t>
  </si>
  <si>
    <t>volby - materiál</t>
  </si>
  <si>
    <t>volby - odměny</t>
  </si>
  <si>
    <t>volby - služby</t>
  </si>
  <si>
    <t>volby - občerstvení</t>
  </si>
  <si>
    <t>volby - cestovné</t>
  </si>
  <si>
    <t>volby - telefonní služby</t>
  </si>
  <si>
    <t>školská a kulturní komise užití duševního vlastnictví</t>
  </si>
  <si>
    <t>za užití duševního vlastnictví</t>
  </si>
  <si>
    <t>akce MČ - užití duševního vlastnictví</t>
  </si>
  <si>
    <t>sportovní komise- materiál</t>
  </si>
  <si>
    <t>sportovní komise- služby</t>
  </si>
  <si>
    <t>neinv. transfery sdružením - příspěvek SDH</t>
  </si>
  <si>
    <t>Dary obyvatelstvu</t>
  </si>
  <si>
    <t>Zpracování dat a služby související s IT</t>
  </si>
  <si>
    <t>volby - ostatní platby za provedenou práci</t>
  </si>
  <si>
    <t>PŘÍJMY DLE VÝKAZŮ</t>
  </si>
  <si>
    <t>VÝDAJE DLE VÝKAZŮ</t>
  </si>
  <si>
    <t>rozpočet 2015</t>
  </si>
  <si>
    <t>na výkon státní správy ZJ 900</t>
  </si>
  <si>
    <t>souhrnný dotační vztah ZJ 921</t>
  </si>
  <si>
    <t>skutečnost: 1894 377+124 000( úspora taj 4-6, + 100000 přesun na samosprávu+50000 taj plat navíc+35400úspora osobního ohodnocení taj 7-9 2014 celkem by to dělalo, kdybychom vše utratili 2 203 777!!!!</t>
  </si>
  <si>
    <t>výdaje na konference</t>
  </si>
  <si>
    <t>2013</t>
  </si>
  <si>
    <t>2014</t>
  </si>
  <si>
    <t>xxx</t>
  </si>
  <si>
    <t>xxxx</t>
  </si>
  <si>
    <t>!! Navýšení smlouvy</t>
  </si>
  <si>
    <t>FINANCOVÁNÍ Z FONDU REZERV- prozatím</t>
  </si>
  <si>
    <t>oprava a údržba autobusových zastávek</t>
  </si>
  <si>
    <t>pokud třídy 6mil - chybí 1.9 mil.</t>
  </si>
  <si>
    <t>p. Lonek nesouhlasí</t>
  </si>
  <si>
    <t>pokračování</t>
  </si>
  <si>
    <t>starou licenci po ukončení v 11/15 vyřadit, zakoupí se online verze s nižšími ročními poplatky 50% úspora, do současnosti tvrdá verze 97000,- za 3 roky, v budoucnu 18000 ročně. Současnou verzi nelze použít jinde než na úřadě, takže na zastupitelstvu nelze nahlédnout..</t>
  </si>
  <si>
    <t>služby - monitoring hluku</t>
  </si>
  <si>
    <t>služby - monitoring odpadů</t>
  </si>
  <si>
    <t>ODPA???magoš</t>
  </si>
  <si>
    <t>darovací smlouva usnesení</t>
  </si>
  <si>
    <t>příspěvky na činnost zájm.sdružením</t>
  </si>
  <si>
    <t>v minulých letech jsme tyto dotace hradili z příjmů VHP, v 2015 takové příjmy mít nebudeme</t>
  </si>
  <si>
    <t>usnesení na dar</t>
  </si>
  <si>
    <t>rozdělit na odpady</t>
  </si>
  <si>
    <t>Povinné soc. zabezpečení</t>
  </si>
  <si>
    <t>Povinné pojištění na ZP</t>
  </si>
  <si>
    <t>komise živ. Prostředí - materiál</t>
  </si>
  <si>
    <t>komise živ. Prostředí - občerstvení</t>
  </si>
  <si>
    <t>Materiál</t>
  </si>
  <si>
    <t>Povinné sociální zabezpečení</t>
  </si>
  <si>
    <t>Opravy a udržování kulturních památek</t>
  </si>
  <si>
    <t>přístupová cesta - pole</t>
  </si>
  <si>
    <t>Kontejnerová stání</t>
  </si>
  <si>
    <t xml:space="preserve">Neinvest. Přijaté transf. </t>
  </si>
  <si>
    <t xml:space="preserve">celkové volby </t>
  </si>
  <si>
    <t>Návrh rozpočet 2016</t>
  </si>
  <si>
    <t>rozpočet 2016  schváleno RMČ</t>
  </si>
  <si>
    <t xml:space="preserve">Návrh </t>
  </si>
  <si>
    <t>Skut 1-11/15</t>
  </si>
  <si>
    <t>dotace Přístavba a přestavba ZŠ U Parkánu 17</t>
  </si>
  <si>
    <t>Alce č- 10274 - EU - ZŠ U Parkánu Zateplení a výměna oken podíl EU</t>
  </si>
  <si>
    <t>Alce č- 10274 - EU - ZŠ U Parkánu Zateplení a výměna oken podíl SFŽP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</si>
</sst>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strike/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i/>
      <sz val="10"/>
      <name val="Times New Roman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color rgb="FF0070C0"/>
      <name val="Times New Roman CE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1">
    <xf numFmtId="0" fontId="0" fillId="0" borderId="0" xfId="0"/>
    <xf numFmtId="0" fontId="1" fillId="0" borderId="0" xfId="1" applyFont="1" applyAlignment="1">
      <alignment horizontal="center"/>
    </xf>
    <xf numFmtId="0" fontId="3" fillId="0" borderId="0" xfId="2" applyFont="1"/>
    <xf numFmtId="0" fontId="3" fillId="0" borderId="0" xfId="2" applyFont="1" applyFill="1"/>
    <xf numFmtId="4" fontId="1" fillId="0" borderId="0" xfId="1" applyNumberFormat="1" applyFont="1" applyFill="1"/>
    <xf numFmtId="49" fontId="3" fillId="0" borderId="0" xfId="2" applyNumberFormat="1" applyFont="1"/>
    <xf numFmtId="0" fontId="2" fillId="0" borderId="0" xfId="1" applyFont="1" applyAlignment="1">
      <alignment horizontal="center"/>
    </xf>
    <xf numFmtId="0" fontId="6" fillId="0" borderId="0" xfId="2" applyNumberFormat="1" applyFont="1"/>
    <xf numFmtId="0" fontId="6" fillId="0" borderId="0" xfId="2" applyNumberFormat="1" applyFont="1" applyFill="1"/>
    <xf numFmtId="49" fontId="8" fillId="0" borderId="0" xfId="1" applyNumberFormat="1" applyFont="1" applyFill="1" applyAlignment="1">
      <alignment horizontal="center"/>
    </xf>
    <xf numFmtId="0" fontId="2" fillId="0" borderId="0" xfId="1" applyAlignment="1">
      <alignment horizontal="center"/>
    </xf>
    <xf numFmtId="1" fontId="6" fillId="0" borderId="0" xfId="2" applyNumberFormat="1" applyFont="1"/>
    <xf numFmtId="1" fontId="6" fillId="0" borderId="0" xfId="2" applyNumberFormat="1" applyFont="1" applyFill="1"/>
    <xf numFmtId="4" fontId="2" fillId="0" borderId="0" xfId="1" applyNumberFormat="1" applyFont="1" applyFill="1"/>
    <xf numFmtId="0" fontId="6" fillId="0" borderId="0" xfId="2" applyFont="1"/>
    <xf numFmtId="0" fontId="6" fillId="0" borderId="0" xfId="2" applyFont="1" applyFill="1"/>
    <xf numFmtId="49" fontId="6" fillId="0" borderId="0" xfId="2" applyNumberFormat="1" applyFont="1"/>
    <xf numFmtId="0" fontId="6" fillId="0" borderId="1" xfId="2" applyFont="1" applyBorder="1"/>
    <xf numFmtId="0" fontId="6" fillId="0" borderId="1" xfId="2" applyFont="1" applyFill="1" applyBorder="1"/>
    <xf numFmtId="49" fontId="6" fillId="0" borderId="1" xfId="2" applyNumberFormat="1" applyFont="1" applyBorder="1"/>
    <xf numFmtId="4" fontId="6" fillId="0" borderId="1" xfId="2" applyNumberFormat="1" applyFont="1" applyFill="1" applyBorder="1"/>
    <xf numFmtId="0" fontId="6" fillId="0" borderId="0" xfId="2" applyFont="1" applyBorder="1"/>
    <xf numFmtId="0" fontId="6" fillId="0" borderId="0" xfId="2" applyFont="1" applyFill="1" applyBorder="1"/>
    <xf numFmtId="49" fontId="6" fillId="0" borderId="0" xfId="2" applyNumberFormat="1" applyFont="1" applyBorder="1"/>
    <xf numFmtId="0" fontId="9" fillId="0" borderId="0" xfId="2" applyFont="1"/>
    <xf numFmtId="0" fontId="9" fillId="0" borderId="0" xfId="2" applyFont="1" applyBorder="1"/>
    <xf numFmtId="0" fontId="9" fillId="0" borderId="0" xfId="2" applyFont="1" applyFill="1" applyBorder="1"/>
    <xf numFmtId="49" fontId="9" fillId="0" borderId="0" xfId="2" applyNumberFormat="1" applyFont="1" applyBorder="1"/>
    <xf numFmtId="4" fontId="7" fillId="0" borderId="0" xfId="2" applyNumberFormat="1" applyFont="1" applyFill="1" applyBorder="1"/>
    <xf numFmtId="0" fontId="11" fillId="0" borderId="0" xfId="2" applyFont="1"/>
    <xf numFmtId="0" fontId="7" fillId="0" borderId="0" xfId="2" applyFont="1"/>
    <xf numFmtId="0" fontId="7" fillId="0" borderId="1" xfId="2" applyFont="1" applyBorder="1"/>
    <xf numFmtId="0" fontId="7" fillId="0" borderId="1" xfId="2" applyFont="1" applyFill="1" applyBorder="1"/>
    <xf numFmtId="49" fontId="7" fillId="0" borderId="1" xfId="2" applyNumberFormat="1" applyFont="1" applyBorder="1"/>
    <xf numFmtId="4" fontId="7" fillId="0" borderId="1" xfId="2" applyNumberFormat="1" applyFont="1" applyFill="1" applyBorder="1"/>
    <xf numFmtId="49" fontId="6" fillId="0" borderId="0" xfId="2" applyNumberFormat="1" applyFont="1" applyFill="1"/>
    <xf numFmtId="0" fontId="12" fillId="0" borderId="0" xfId="2" applyFont="1"/>
    <xf numFmtId="49" fontId="12" fillId="0" borderId="0" xfId="2" applyNumberFormat="1" applyFont="1" applyFill="1"/>
    <xf numFmtId="49" fontId="12" fillId="0" borderId="0" xfId="2" applyNumberFormat="1" applyFont="1"/>
    <xf numFmtId="4" fontId="12" fillId="0" borderId="0" xfId="2" applyNumberFormat="1" applyFont="1" applyFill="1"/>
    <xf numFmtId="0" fontId="4" fillId="0" borderId="0" xfId="2"/>
    <xf numFmtId="49" fontId="5" fillId="0" borderId="0" xfId="2" applyNumberFormat="1" applyFont="1"/>
    <xf numFmtId="49" fontId="14" fillId="0" borderId="0" xfId="2" applyNumberFormat="1" applyFont="1"/>
    <xf numFmtId="4" fontId="14" fillId="0" borderId="0" xfId="2" applyNumberFormat="1" applyFont="1" applyFill="1"/>
    <xf numFmtId="0" fontId="5" fillId="0" borderId="0" xfId="2" applyFont="1"/>
    <xf numFmtId="0" fontId="5" fillId="0" borderId="0" xfId="2" applyFont="1" applyFill="1"/>
    <xf numFmtId="0" fontId="7" fillId="0" borderId="0" xfId="2" applyFont="1" applyFill="1"/>
    <xf numFmtId="49" fontId="7" fillId="0" borderId="0" xfId="2" applyNumberFormat="1" applyFont="1"/>
    <xf numFmtId="4" fontId="7" fillId="0" borderId="0" xfId="2" applyNumberFormat="1" applyFont="1" applyFill="1"/>
    <xf numFmtId="4" fontId="5" fillId="0" borderId="1" xfId="2" applyNumberFormat="1" applyFont="1" applyFill="1" applyBorder="1"/>
    <xf numFmtId="0" fontId="7" fillId="0" borderId="2" xfId="2" applyFont="1" applyBorder="1"/>
    <xf numFmtId="0" fontId="7" fillId="0" borderId="2" xfId="2" applyFont="1" applyFill="1" applyBorder="1"/>
    <xf numFmtId="49" fontId="7" fillId="0" borderId="2" xfId="2" applyNumberFormat="1" applyFont="1" applyBorder="1"/>
    <xf numFmtId="4" fontId="7" fillId="0" borderId="2" xfId="2" applyNumberFormat="1" applyFont="1" applyFill="1" applyBorder="1"/>
    <xf numFmtId="4" fontId="5" fillId="0" borderId="3" xfId="2" applyNumberFormat="1" applyFont="1" applyFill="1" applyBorder="1"/>
    <xf numFmtId="4" fontId="8" fillId="0" borderId="0" xfId="1" applyNumberFormat="1" applyFont="1" applyFill="1" applyAlignment="1">
      <alignment horizontal="center"/>
    </xf>
    <xf numFmtId="4" fontId="9" fillId="0" borderId="0" xfId="2" applyNumberFormat="1" applyFont="1" applyFill="1"/>
    <xf numFmtId="0" fontId="0" fillId="0" borderId="0" xfId="0" applyFill="1"/>
    <xf numFmtId="0" fontId="16" fillId="0" borderId="0" xfId="0" applyFont="1" applyFill="1"/>
    <xf numFmtId="0" fontId="20" fillId="0" borderId="0" xfId="2" applyFont="1"/>
    <xf numFmtId="0" fontId="21" fillId="0" borderId="0" xfId="2" applyNumberFormat="1" applyFont="1"/>
    <xf numFmtId="4" fontId="17" fillId="0" borderId="0" xfId="1" applyNumberFormat="1" applyFont="1" applyFill="1"/>
    <xf numFmtId="0" fontId="0" fillId="2" borderId="0" xfId="0" applyFill="1"/>
    <xf numFmtId="49" fontId="8" fillId="2" borderId="0" xfId="1" applyNumberFormat="1" applyFont="1" applyFill="1" applyAlignment="1">
      <alignment horizontal="center"/>
    </xf>
    <xf numFmtId="4" fontId="6" fillId="2" borderId="1" xfId="2" applyNumberFormat="1" applyFont="1" applyFill="1" applyBorder="1"/>
    <xf numFmtId="4" fontId="7" fillId="2" borderId="0" xfId="2" applyNumberFormat="1" applyFont="1" applyFill="1" applyBorder="1"/>
    <xf numFmtId="4" fontId="7" fillId="2" borderId="1" xfId="2" applyNumberFormat="1" applyFont="1" applyFill="1" applyBorder="1"/>
    <xf numFmtId="4" fontId="12" fillId="2" borderId="0" xfId="2" applyNumberFormat="1" applyFont="1" applyFill="1"/>
    <xf numFmtId="4" fontId="14" fillId="2" borderId="0" xfId="2" applyNumberFormat="1" applyFont="1" applyFill="1"/>
    <xf numFmtId="4" fontId="9" fillId="2" borderId="0" xfId="2" applyNumberFormat="1" applyFont="1" applyFill="1"/>
    <xf numFmtId="4" fontId="5" fillId="2" borderId="1" xfId="2" applyNumberFormat="1" applyFont="1" applyFill="1" applyBorder="1"/>
    <xf numFmtId="4" fontId="7" fillId="2" borderId="0" xfId="2" applyNumberFormat="1" applyFont="1" applyFill="1"/>
    <xf numFmtId="4" fontId="7" fillId="2" borderId="2" xfId="2" applyNumberFormat="1" applyFont="1" applyFill="1" applyBorder="1"/>
    <xf numFmtId="4" fontId="5" fillId="2" borderId="3" xfId="2" applyNumberFormat="1" applyFont="1" applyFill="1" applyBorder="1"/>
    <xf numFmtId="4" fontId="0" fillId="0" borderId="0" xfId="0" applyNumberFormat="1" applyFill="1"/>
    <xf numFmtId="4" fontId="13" fillId="0" borderId="0" xfId="0" applyNumberFormat="1" applyFont="1" applyFill="1"/>
    <xf numFmtId="4" fontId="8" fillId="2" borderId="0" xfId="1" applyNumberFormat="1" applyFont="1" applyFill="1" applyAlignment="1">
      <alignment horizontal="center"/>
    </xf>
    <xf numFmtId="4" fontId="10" fillId="2" borderId="0" xfId="0" applyNumberFormat="1" applyFont="1" applyFill="1"/>
    <xf numFmtId="4" fontId="6" fillId="2" borderId="0" xfId="2" applyNumberFormat="1" applyFont="1" applyFill="1"/>
    <xf numFmtId="0" fontId="0" fillId="3" borderId="0" xfId="0" applyFill="1"/>
    <xf numFmtId="49" fontId="8" fillId="3" borderId="0" xfId="1" applyNumberFormat="1" applyFont="1" applyFill="1" applyAlignment="1">
      <alignment horizontal="center"/>
    </xf>
    <xf numFmtId="4" fontId="2" fillId="3" borderId="0" xfId="1" applyNumberFormat="1" applyFont="1" applyFill="1"/>
    <xf numFmtId="4" fontId="6" fillId="3" borderId="1" xfId="2" applyNumberFormat="1" applyFont="1" applyFill="1" applyBorder="1"/>
    <xf numFmtId="4" fontId="7" fillId="3" borderId="0" xfId="2" applyNumberFormat="1" applyFont="1" applyFill="1" applyBorder="1"/>
    <xf numFmtId="4" fontId="7" fillId="3" borderId="1" xfId="2" applyNumberFormat="1" applyFont="1" applyFill="1" applyBorder="1"/>
    <xf numFmtId="4" fontId="12" fillId="3" borderId="0" xfId="2" applyNumberFormat="1" applyFont="1" applyFill="1"/>
    <xf numFmtId="4" fontId="14" fillId="3" borderId="0" xfId="2" applyNumberFormat="1" applyFont="1" applyFill="1"/>
    <xf numFmtId="4" fontId="17" fillId="3" borderId="0" xfId="1" applyNumberFormat="1" applyFont="1" applyFill="1"/>
    <xf numFmtId="4" fontId="9" fillId="3" borderId="0" xfId="2" applyNumberFormat="1" applyFont="1" applyFill="1"/>
    <xf numFmtId="4" fontId="5" fillId="3" borderId="1" xfId="2" applyNumberFormat="1" applyFont="1" applyFill="1" applyBorder="1"/>
    <xf numFmtId="4" fontId="7" fillId="3" borderId="0" xfId="2" applyNumberFormat="1" applyFont="1" applyFill="1"/>
    <xf numFmtId="4" fontId="7" fillId="3" borderId="2" xfId="2" applyNumberFormat="1" applyFont="1" applyFill="1" applyBorder="1"/>
    <xf numFmtId="4" fontId="5" fillId="3" borderId="3" xfId="2" applyNumberFormat="1" applyFont="1" applyFill="1" applyBorder="1"/>
    <xf numFmtId="4" fontId="17" fillId="2" borderId="0" xfId="0" applyNumberFormat="1" applyFont="1" applyFill="1"/>
    <xf numFmtId="49" fontId="22" fillId="0" borderId="0" xfId="2" applyNumberFormat="1" applyFont="1"/>
    <xf numFmtId="4" fontId="22" fillId="0" borderId="1" xfId="2" applyNumberFormat="1" applyFont="1" applyFill="1" applyBorder="1"/>
    <xf numFmtId="4" fontId="22" fillId="2" borderId="1" xfId="2" applyNumberFormat="1" applyFont="1" applyFill="1" applyBorder="1"/>
    <xf numFmtId="4" fontId="22" fillId="3" borderId="1" xfId="2" applyNumberFormat="1" applyFont="1" applyFill="1" applyBorder="1"/>
    <xf numFmtId="4" fontId="22" fillId="0" borderId="1" xfId="2" quotePrefix="1" applyNumberFormat="1" applyFont="1" applyFill="1" applyBorder="1"/>
    <xf numFmtId="4" fontId="22" fillId="2" borderId="1" xfId="2" quotePrefix="1" applyNumberFormat="1" applyFont="1" applyFill="1" applyBorder="1"/>
    <xf numFmtId="4" fontId="22" fillId="3" borderId="1" xfId="2" quotePrefix="1" applyNumberFormat="1" applyFont="1" applyFill="1" applyBorder="1"/>
    <xf numFmtId="0" fontId="13" fillId="0" borderId="0" xfId="0" applyFont="1"/>
    <xf numFmtId="0" fontId="23" fillId="0" borderId="0" xfId="0" applyFont="1"/>
    <xf numFmtId="0" fontId="13" fillId="0" borderId="0" xfId="0" applyFont="1" applyAlignment="1">
      <alignment wrapText="1"/>
    </xf>
    <xf numFmtId="0" fontId="8" fillId="3" borderId="0" xfId="0" applyFont="1" applyFill="1" applyAlignment="1">
      <alignment horizontal="center"/>
    </xf>
    <xf numFmtId="4" fontId="24" fillId="3" borderId="1" xfId="2" applyNumberFormat="1" applyFont="1" applyFill="1" applyBorder="1"/>
    <xf numFmtId="4" fontId="24" fillId="3" borderId="1" xfId="2" quotePrefix="1" applyNumberFormat="1" applyFont="1" applyFill="1" applyBorder="1"/>
    <xf numFmtId="4" fontId="13" fillId="3" borderId="3" xfId="2" applyNumberFormat="1" applyFont="1" applyFill="1" applyBorder="1"/>
    <xf numFmtId="0" fontId="3" fillId="3" borderId="0" xfId="2" applyFont="1" applyFill="1" applyAlignment="1">
      <alignment horizontal="right"/>
    </xf>
    <xf numFmtId="4" fontId="6" fillId="3" borderId="0" xfId="2" applyNumberFormat="1" applyFont="1" applyFill="1" applyAlignment="1">
      <alignment horizontal="right"/>
    </xf>
    <xf numFmtId="4" fontId="13" fillId="3" borderId="0" xfId="2" applyNumberFormat="1" applyFont="1" applyFill="1" applyAlignment="1">
      <alignment horizontal="right"/>
    </xf>
    <xf numFmtId="4" fontId="13" fillId="3" borderId="1" xfId="2" applyNumberFormat="1" applyFont="1" applyFill="1" applyBorder="1" applyAlignment="1">
      <alignment horizontal="right"/>
    </xf>
    <xf numFmtId="4" fontId="13" fillId="3" borderId="0" xfId="2" applyNumberFormat="1" applyFont="1" applyFill="1" applyBorder="1" applyAlignment="1">
      <alignment horizontal="right"/>
    </xf>
    <xf numFmtId="4" fontId="18" fillId="3" borderId="0" xfId="2" applyNumberFormat="1" applyFont="1" applyFill="1" applyBorder="1" applyAlignment="1">
      <alignment horizontal="right"/>
    </xf>
    <xf numFmtId="4" fontId="18" fillId="3" borderId="1" xfId="2" applyNumberFormat="1" applyFont="1" applyFill="1" applyBorder="1" applyAlignment="1">
      <alignment horizontal="right"/>
    </xf>
    <xf numFmtId="4" fontId="19" fillId="3" borderId="0" xfId="2" applyNumberFormat="1" applyFont="1" applyFill="1" applyAlignment="1">
      <alignment horizontal="right"/>
    </xf>
    <xf numFmtId="4" fontId="18" fillId="3" borderId="0" xfId="2" applyNumberFormat="1" applyFont="1" applyFill="1" applyAlignment="1">
      <alignment horizontal="right"/>
    </xf>
    <xf numFmtId="4" fontId="18" fillId="3" borderId="2" xfId="2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3" fillId="2" borderId="0" xfId="2" applyFont="1" applyFill="1"/>
    <xf numFmtId="4" fontId="13" fillId="2" borderId="0" xfId="2" applyNumberFormat="1" applyFont="1" applyFill="1"/>
    <xf numFmtId="4" fontId="13" fillId="2" borderId="1" xfId="2" applyNumberFormat="1" applyFont="1" applyFill="1" applyBorder="1"/>
    <xf numFmtId="4" fontId="13" fillId="2" borderId="0" xfId="2" applyNumberFormat="1" applyFont="1" applyFill="1" applyBorder="1"/>
    <xf numFmtId="4" fontId="18" fillId="2" borderId="0" xfId="2" applyNumberFormat="1" applyFont="1" applyFill="1" applyBorder="1"/>
    <xf numFmtId="4" fontId="18" fillId="2" borderId="1" xfId="2" applyNumberFormat="1" applyFont="1" applyFill="1" applyBorder="1"/>
    <xf numFmtId="4" fontId="19" fillId="2" borderId="0" xfId="2" applyNumberFormat="1" applyFont="1" applyFill="1"/>
    <xf numFmtId="4" fontId="18" fillId="2" borderId="0" xfId="2" applyNumberFormat="1" applyFont="1" applyFill="1"/>
    <xf numFmtId="4" fontId="18" fillId="2" borderId="2" xfId="2" applyNumberFormat="1" applyFont="1" applyFill="1" applyBorder="1"/>
    <xf numFmtId="4" fontId="13" fillId="2" borderId="0" xfId="0" applyNumberFormat="1" applyFont="1" applyFill="1"/>
    <xf numFmtId="0" fontId="25" fillId="0" borderId="0" xfId="0" applyFont="1"/>
    <xf numFmtId="0" fontId="7" fillId="0" borderId="3" xfId="2" applyFont="1" applyBorder="1"/>
    <xf numFmtId="0" fontId="7" fillId="0" borderId="3" xfId="2" applyFont="1" applyFill="1" applyBorder="1"/>
    <xf numFmtId="49" fontId="7" fillId="0" borderId="3" xfId="2" applyNumberFormat="1" applyFont="1" applyBorder="1"/>
    <xf numFmtId="4" fontId="18" fillId="2" borderId="3" xfId="2" applyNumberFormat="1" applyFont="1" applyFill="1" applyBorder="1"/>
    <xf numFmtId="4" fontId="18" fillId="3" borderId="3" xfId="2" applyNumberFormat="1" applyFont="1" applyFill="1" applyBorder="1" applyAlignment="1">
      <alignment horizontal="right"/>
    </xf>
    <xf numFmtId="4" fontId="7" fillId="0" borderId="3" xfId="2" applyNumberFormat="1" applyFont="1" applyFill="1" applyBorder="1"/>
    <xf numFmtId="4" fontId="7" fillId="2" borderId="3" xfId="2" applyNumberFormat="1" applyFont="1" applyFill="1" applyBorder="1"/>
    <xf numFmtId="4" fontId="7" fillId="3" borderId="3" xfId="2" applyNumberFormat="1" applyFont="1" applyFill="1" applyBorder="1"/>
    <xf numFmtId="0" fontId="0" fillId="0" borderId="0" xfId="0" applyFill="1" applyBorder="1"/>
    <xf numFmtId="4" fontId="6" fillId="2" borderId="0" xfId="2" applyNumberFormat="1" applyFont="1" applyFill="1" applyBorder="1"/>
    <xf numFmtId="4" fontId="2" fillId="3" borderId="0" xfId="1" applyNumberFormat="1" applyFont="1" applyFill="1" applyBorder="1"/>
    <xf numFmtId="4" fontId="2" fillId="0" borderId="0" xfId="1" applyNumberFormat="1" applyFont="1" applyFill="1" applyBorder="1"/>
    <xf numFmtId="4" fontId="13" fillId="0" borderId="0" xfId="0" applyNumberFormat="1" applyFont="1" applyAlignment="1">
      <alignment wrapText="1"/>
    </xf>
    <xf numFmtId="0" fontId="18" fillId="0" borderId="0" xfId="0" applyFont="1"/>
    <xf numFmtId="4" fontId="18" fillId="2" borderId="0" xfId="0" applyNumberFormat="1" applyFont="1" applyFill="1"/>
    <xf numFmtId="4" fontId="0" fillId="2" borderId="0" xfId="0" applyNumberFormat="1" applyFill="1"/>
    <xf numFmtId="4" fontId="5" fillId="0" borderId="0" xfId="2" applyNumberFormat="1" applyFont="1" applyFill="1" applyBorder="1"/>
    <xf numFmtId="4" fontId="22" fillId="0" borderId="0" xfId="2" applyNumberFormat="1" applyFont="1" applyFill="1" applyBorder="1"/>
    <xf numFmtId="4" fontId="22" fillId="0" borderId="0" xfId="2" quotePrefix="1" applyNumberFormat="1" applyFont="1" applyFill="1" applyBorder="1"/>
    <xf numFmtId="0" fontId="7" fillId="0" borderId="0" xfId="2" applyFont="1" applyBorder="1"/>
    <xf numFmtId="0" fontId="7" fillId="0" borderId="0" xfId="2" applyFont="1" applyFill="1" applyBorder="1"/>
    <xf numFmtId="49" fontId="7" fillId="0" borderId="0" xfId="2" applyNumberFormat="1" applyFont="1" applyBorder="1"/>
    <xf numFmtId="4" fontId="2" fillId="2" borderId="0" xfId="1" applyNumberFormat="1" applyFont="1" applyFill="1"/>
    <xf numFmtId="4" fontId="17" fillId="2" borderId="0" xfId="1" applyNumberFormat="1" applyFont="1" applyFill="1"/>
    <xf numFmtId="4" fontId="8" fillId="2" borderId="0" xfId="1" applyNumberFormat="1" applyFont="1" applyFill="1" applyBorder="1"/>
    <xf numFmtId="4" fontId="2" fillId="3" borderId="0" xfId="0" applyNumberFormat="1" applyFont="1" applyFill="1"/>
    <xf numFmtId="4" fontId="17" fillId="3" borderId="0" xfId="2" applyNumberFormat="1" applyFont="1" applyFill="1"/>
    <xf numFmtId="0" fontId="26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4" fontId="2" fillId="0" borderId="0" xfId="0" applyNumberFormat="1" applyFont="1" applyFill="1"/>
    <xf numFmtId="49" fontId="26" fillId="0" borderId="0" xfId="1" applyNumberFormat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4" fontId="13" fillId="0" borderId="0" xfId="2" applyNumberFormat="1" applyFont="1" applyFill="1"/>
    <xf numFmtId="4" fontId="13" fillId="0" borderId="0" xfId="2" applyNumberFormat="1" applyFont="1" applyFill="1" applyAlignment="1">
      <alignment horizontal="right"/>
    </xf>
    <xf numFmtId="4" fontId="10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4" fontId="8" fillId="0" borderId="0" xfId="1" applyNumberFormat="1" applyFont="1" applyFill="1" applyBorder="1"/>
    <xf numFmtId="0" fontId="2" fillId="3" borderId="0" xfId="0" applyFont="1" applyFill="1"/>
    <xf numFmtId="4" fontId="2" fillId="3" borderId="1" xfId="2" applyNumberFormat="1" applyFont="1" applyFill="1" applyBorder="1"/>
    <xf numFmtId="4" fontId="8" fillId="3" borderId="0" xfId="2" applyNumberFormat="1" applyFont="1" applyFill="1" applyBorder="1"/>
    <xf numFmtId="4" fontId="8" fillId="3" borderId="1" xfId="2" applyNumberFormat="1" applyFont="1" applyFill="1" applyBorder="1"/>
    <xf numFmtId="4" fontId="8" fillId="3" borderId="0" xfId="2" applyNumberFormat="1" applyFont="1" applyFill="1"/>
    <xf numFmtId="4" fontId="8" fillId="3" borderId="2" xfId="2" applyNumberFormat="1" applyFont="1" applyFill="1" applyBorder="1"/>
    <xf numFmtId="4" fontId="8" fillId="3" borderId="0" xfId="1" applyNumberFormat="1" applyFont="1" applyFill="1" applyBorder="1"/>
    <xf numFmtId="4" fontId="8" fillId="3" borderId="3" xfId="2" applyNumberFormat="1" applyFont="1" applyFill="1" applyBorder="1"/>
    <xf numFmtId="4" fontId="27" fillId="3" borderId="1" xfId="2" applyNumberFormat="1" applyFont="1" applyFill="1" applyBorder="1"/>
    <xf numFmtId="4" fontId="27" fillId="3" borderId="1" xfId="2" quotePrefix="1" applyNumberFormat="1" applyFont="1" applyFill="1" applyBorder="1"/>
    <xf numFmtId="49" fontId="6" fillId="0" borderId="0" xfId="2" applyNumberFormat="1" applyFont="1" applyAlignment="1">
      <alignment wrapText="1"/>
    </xf>
  </cellXfs>
  <cellStyles count="3">
    <cellStyle name="Normální" xfId="0" builtinId="0"/>
    <cellStyle name="normální_RO 1 2009 navrh 090306" xfId="1"/>
    <cellStyle name="normální_rozbor1-5_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40"/>
  <sheetViews>
    <sheetView tabSelected="1" zoomScaleNormal="100" workbookViewId="0">
      <pane ySplit="3" topLeftCell="A4" activePane="bottomLeft" state="frozen"/>
      <selection pane="bottomLeft" activeCell="P137" sqref="P137"/>
    </sheetView>
  </sheetViews>
  <sheetFormatPr defaultRowHeight="12.75" x14ac:dyDescent="0.2"/>
  <cols>
    <col min="1" max="1" width="5.140625" bestFit="1" customWidth="1"/>
    <col min="2" max="2" width="1.5703125" customWidth="1"/>
    <col min="3" max="3" width="4.85546875" customWidth="1"/>
    <col min="4" max="4" width="7" customWidth="1"/>
    <col min="5" max="5" width="0.42578125" hidden="1" customWidth="1"/>
    <col min="6" max="6" width="41.85546875" customWidth="1"/>
    <col min="7" max="7" width="13.85546875" style="62" hidden="1" customWidth="1"/>
    <col min="8" max="8" width="12.5703125" style="120" hidden="1" customWidth="1"/>
    <col min="9" max="9" width="12.5703125" style="57" hidden="1" customWidth="1"/>
    <col min="10" max="10" width="12.42578125" style="62" hidden="1" customWidth="1"/>
    <col min="11" max="11" width="12.28515625" style="79" hidden="1" customWidth="1"/>
    <col min="12" max="12" width="14.140625" customWidth="1"/>
    <col min="13" max="13" width="14.140625" style="62" customWidth="1"/>
    <col min="14" max="14" width="13.140625" style="170" bestFit="1" customWidth="1"/>
    <col min="15" max="15" width="14.140625" customWidth="1"/>
    <col min="16" max="16" width="53.5703125" style="160" customWidth="1"/>
    <col min="17" max="17" width="64" hidden="1" customWidth="1"/>
    <col min="18" max="18" width="57.28515625" customWidth="1"/>
    <col min="19" max="19" width="39.28515625" customWidth="1"/>
  </cols>
  <sheetData>
    <row r="1" spans="1:18" ht="18.75" x14ac:dyDescent="0.3">
      <c r="A1" s="1"/>
      <c r="B1" s="2"/>
      <c r="C1" s="2"/>
      <c r="D1" s="3"/>
      <c r="E1" s="2"/>
      <c r="F1" s="2" t="s">
        <v>0</v>
      </c>
      <c r="G1" s="121"/>
      <c r="H1" s="108"/>
      <c r="I1" s="4"/>
    </row>
    <row r="2" spans="1:18" ht="18.75" x14ac:dyDescent="0.3">
      <c r="A2" s="1"/>
      <c r="B2" s="59" t="s">
        <v>271</v>
      </c>
      <c r="C2" s="2"/>
      <c r="D2" s="3"/>
      <c r="E2" s="2"/>
      <c r="F2" s="5"/>
      <c r="G2" s="76" t="s">
        <v>188</v>
      </c>
      <c r="H2" s="104" t="s">
        <v>176</v>
      </c>
      <c r="I2" s="55" t="s">
        <v>174</v>
      </c>
      <c r="J2" s="76" t="s">
        <v>188</v>
      </c>
      <c r="K2" s="104" t="s">
        <v>176</v>
      </c>
      <c r="L2" s="55" t="s">
        <v>174</v>
      </c>
      <c r="M2" s="76" t="s">
        <v>188</v>
      </c>
      <c r="N2" s="104" t="s">
        <v>176</v>
      </c>
      <c r="O2" s="159" t="s">
        <v>273</v>
      </c>
      <c r="R2" s="102"/>
    </row>
    <row r="3" spans="1:18" ht="25.5" x14ac:dyDescent="0.2">
      <c r="A3" s="6" t="s">
        <v>1</v>
      </c>
      <c r="B3" s="60"/>
      <c r="C3" s="7"/>
      <c r="D3" s="8"/>
      <c r="E3" s="7"/>
      <c r="F3" s="7"/>
      <c r="G3" s="63" t="s">
        <v>175</v>
      </c>
      <c r="H3" s="80" t="s">
        <v>241</v>
      </c>
      <c r="I3" s="9" t="s">
        <v>189</v>
      </c>
      <c r="J3" s="63" t="s">
        <v>189</v>
      </c>
      <c r="K3" s="80" t="s">
        <v>242</v>
      </c>
      <c r="L3" s="9" t="s">
        <v>236</v>
      </c>
      <c r="M3" s="63" t="s">
        <v>236</v>
      </c>
      <c r="N3" s="80" t="s">
        <v>274</v>
      </c>
      <c r="O3" s="163" t="s">
        <v>272</v>
      </c>
    </row>
    <row r="4" spans="1:18" x14ac:dyDescent="0.2">
      <c r="A4" s="10">
        <v>4</v>
      </c>
      <c r="B4" s="11" t="s">
        <v>2</v>
      </c>
      <c r="C4" s="11"/>
      <c r="D4" s="12"/>
      <c r="E4" s="11"/>
      <c r="F4" s="11"/>
      <c r="G4" s="122"/>
      <c r="H4" s="109"/>
      <c r="I4" s="13"/>
      <c r="L4" s="57"/>
      <c r="O4" s="57"/>
    </row>
    <row r="5" spans="1:18" x14ac:dyDescent="0.2">
      <c r="A5" s="10">
        <v>5</v>
      </c>
      <c r="B5" s="14" t="s">
        <v>3</v>
      </c>
      <c r="C5" s="14"/>
      <c r="D5" s="15"/>
      <c r="E5" s="14"/>
      <c r="F5" s="16"/>
      <c r="G5" s="122"/>
      <c r="H5" s="109"/>
      <c r="I5" s="13"/>
      <c r="L5" s="57"/>
      <c r="O5" s="57"/>
    </row>
    <row r="6" spans="1:18" x14ac:dyDescent="0.2">
      <c r="A6" s="10">
        <v>6</v>
      </c>
      <c r="B6" s="14"/>
      <c r="C6" s="14"/>
      <c r="D6" s="15"/>
      <c r="E6" s="14"/>
      <c r="F6" s="14"/>
      <c r="G6" s="122">
        <v>0</v>
      </c>
      <c r="H6" s="109">
        <v>0</v>
      </c>
      <c r="I6" s="74">
        <v>0</v>
      </c>
      <c r="J6" s="77">
        <v>0</v>
      </c>
      <c r="K6" s="81">
        <v>0</v>
      </c>
      <c r="L6" s="13">
        <v>0</v>
      </c>
      <c r="M6" s="154">
        <v>0</v>
      </c>
      <c r="N6" s="157"/>
      <c r="O6" s="13"/>
    </row>
    <row r="7" spans="1:18" x14ac:dyDescent="0.2">
      <c r="A7" s="10">
        <v>7</v>
      </c>
      <c r="B7" s="14"/>
      <c r="C7" s="14">
        <v>6330</v>
      </c>
      <c r="D7" s="15">
        <v>4137</v>
      </c>
      <c r="E7" s="14"/>
      <c r="F7" s="14" t="s">
        <v>237</v>
      </c>
      <c r="G7" s="122">
        <v>85000</v>
      </c>
      <c r="H7" s="110">
        <v>85000</v>
      </c>
      <c r="I7" s="74">
        <v>87000</v>
      </c>
      <c r="J7" s="77">
        <v>87000</v>
      </c>
      <c r="K7" s="81">
        <v>87000</v>
      </c>
      <c r="L7" s="13">
        <v>88000</v>
      </c>
      <c r="M7" s="154">
        <v>88000</v>
      </c>
      <c r="N7" s="157">
        <f>21000+7000+7000+7000+7000+7000+7000+7000+7000</f>
        <v>77000</v>
      </c>
      <c r="O7" s="13">
        <v>91000</v>
      </c>
      <c r="P7" s="164"/>
    </row>
    <row r="8" spans="1:18" x14ac:dyDescent="0.2">
      <c r="A8" s="10">
        <v>8</v>
      </c>
      <c r="B8" s="14"/>
      <c r="C8" s="14"/>
      <c r="D8" s="15">
        <v>4116</v>
      </c>
      <c r="E8" s="14" t="s">
        <v>184</v>
      </c>
      <c r="F8" s="14" t="s">
        <v>185</v>
      </c>
      <c r="G8" s="122">
        <v>9800</v>
      </c>
      <c r="H8" s="110">
        <v>9800</v>
      </c>
      <c r="I8" s="74">
        <v>0</v>
      </c>
      <c r="J8" s="77">
        <v>2800</v>
      </c>
      <c r="K8" s="81">
        <v>2800</v>
      </c>
      <c r="L8" s="13">
        <v>0</v>
      </c>
      <c r="M8" s="154">
        <v>0</v>
      </c>
      <c r="N8" s="157"/>
      <c r="O8" s="13">
        <v>0</v>
      </c>
    </row>
    <row r="9" spans="1:18" ht="13.5" thickBot="1" x14ac:dyDescent="0.25">
      <c r="A9" s="10">
        <v>9</v>
      </c>
      <c r="B9" s="14"/>
      <c r="C9" s="17" t="s">
        <v>4</v>
      </c>
      <c r="D9" s="18"/>
      <c r="E9" s="17"/>
      <c r="F9" s="19"/>
      <c r="G9" s="123">
        <f>SUM(G6:G8)</f>
        <v>94800</v>
      </c>
      <c r="H9" s="111">
        <f>SUM(H7:H8)</f>
        <v>94800</v>
      </c>
      <c r="I9" s="20">
        <f>SUM(I6:I8)</f>
        <v>87000</v>
      </c>
      <c r="J9" s="64">
        <f>SUM(J6:J8)</f>
        <v>89800</v>
      </c>
      <c r="K9" s="82">
        <f>SUM(K6:K8)</f>
        <v>89800</v>
      </c>
      <c r="L9" s="20">
        <f>SUM(L6:L8)</f>
        <v>88000</v>
      </c>
      <c r="M9" s="64">
        <v>88000</v>
      </c>
      <c r="N9" s="171">
        <f>SUM(N6:N8)</f>
        <v>77000</v>
      </c>
      <c r="O9" s="20">
        <f>SUM(O6:O8)</f>
        <v>91000</v>
      </c>
    </row>
    <row r="10" spans="1:18" ht="13.5" thickTop="1" x14ac:dyDescent="0.2">
      <c r="A10" s="10">
        <v>10</v>
      </c>
      <c r="B10" s="14"/>
      <c r="C10" s="21"/>
      <c r="D10" s="22"/>
      <c r="E10" s="21"/>
      <c r="F10" s="23"/>
      <c r="G10" s="124"/>
      <c r="H10" s="112"/>
      <c r="I10" s="74"/>
      <c r="K10" s="81"/>
      <c r="L10" s="13"/>
      <c r="M10" s="154"/>
      <c r="N10" s="157"/>
      <c r="O10" s="13"/>
    </row>
    <row r="11" spans="1:18" x14ac:dyDescent="0.2">
      <c r="A11" s="10">
        <v>11</v>
      </c>
      <c r="B11" s="14" t="s">
        <v>5</v>
      </c>
      <c r="C11" s="14"/>
      <c r="D11" s="15"/>
      <c r="E11" s="14"/>
      <c r="F11" s="16"/>
      <c r="G11" s="122"/>
      <c r="H11" s="110"/>
      <c r="I11" s="74"/>
      <c r="K11" s="81"/>
      <c r="L11" s="13"/>
      <c r="M11" s="154"/>
      <c r="N11" s="157"/>
      <c r="O11" s="13"/>
    </row>
    <row r="12" spans="1:18" x14ac:dyDescent="0.2">
      <c r="A12" s="10">
        <v>12</v>
      </c>
      <c r="B12" s="14"/>
      <c r="C12" s="14"/>
      <c r="D12" s="15">
        <v>1511</v>
      </c>
      <c r="E12" s="14"/>
      <c r="F12" s="14" t="s">
        <v>6</v>
      </c>
      <c r="G12" s="122">
        <v>2085200</v>
      </c>
      <c r="H12" s="110">
        <v>2746631.57</v>
      </c>
      <c r="I12" s="75">
        <v>2519600</v>
      </c>
      <c r="J12" s="77">
        <v>2669600</v>
      </c>
      <c r="K12" s="81">
        <v>2808521.49</v>
      </c>
      <c r="L12" s="13">
        <v>2500000</v>
      </c>
      <c r="M12" s="154">
        <v>2500000</v>
      </c>
      <c r="N12" s="157">
        <v>2410420.7799999998</v>
      </c>
      <c r="O12" s="13">
        <v>2500000</v>
      </c>
      <c r="P12" s="103"/>
    </row>
    <row r="13" spans="1:18" x14ac:dyDescent="0.2">
      <c r="A13" s="10">
        <v>13</v>
      </c>
      <c r="B13" s="14"/>
      <c r="C13" s="14"/>
      <c r="D13" s="15">
        <v>4111</v>
      </c>
      <c r="E13" s="14"/>
      <c r="F13" s="14" t="s">
        <v>269</v>
      </c>
      <c r="G13" s="122">
        <v>65300</v>
      </c>
      <c r="H13" s="110">
        <v>65300</v>
      </c>
      <c r="I13" s="74">
        <v>0</v>
      </c>
      <c r="J13" s="77">
        <v>61500</v>
      </c>
      <c r="K13" s="81">
        <f>113160-51600</f>
        <v>61560</v>
      </c>
      <c r="L13" s="13">
        <v>0</v>
      </c>
      <c r="M13" s="154">
        <v>0</v>
      </c>
      <c r="N13" s="157"/>
      <c r="O13" s="13">
        <v>0</v>
      </c>
    </row>
    <row r="14" spans="1:18" x14ac:dyDescent="0.2">
      <c r="A14" s="10">
        <v>14</v>
      </c>
      <c r="B14" s="14"/>
      <c r="C14" s="14"/>
      <c r="D14" s="15">
        <v>4111</v>
      </c>
      <c r="E14" s="14"/>
      <c r="F14" s="14" t="s">
        <v>269</v>
      </c>
      <c r="G14" s="122">
        <v>63500</v>
      </c>
      <c r="H14" s="110">
        <v>63520</v>
      </c>
      <c r="I14" s="74">
        <v>0</v>
      </c>
      <c r="J14" s="77">
        <v>51600</v>
      </c>
      <c r="K14" s="81">
        <v>51600</v>
      </c>
      <c r="L14" s="13">
        <v>0</v>
      </c>
      <c r="M14" s="154">
        <v>0</v>
      </c>
      <c r="N14" s="157"/>
      <c r="O14" s="13">
        <v>0</v>
      </c>
    </row>
    <row r="15" spans="1:18" x14ac:dyDescent="0.2">
      <c r="A15" s="10">
        <v>15</v>
      </c>
      <c r="B15" s="14"/>
      <c r="C15" s="14">
        <v>6330</v>
      </c>
      <c r="D15" s="15">
        <v>4317</v>
      </c>
      <c r="E15" s="14"/>
      <c r="F15" s="14" t="s">
        <v>238</v>
      </c>
      <c r="G15" s="122">
        <v>8976000</v>
      </c>
      <c r="H15" s="110">
        <v>8976000</v>
      </c>
      <c r="I15" s="74">
        <v>9320000</v>
      </c>
      <c r="J15" s="77">
        <v>9320000</v>
      </c>
      <c r="K15" s="81">
        <v>9320000</v>
      </c>
      <c r="L15" s="13">
        <v>9793000</v>
      </c>
      <c r="M15" s="154">
        <v>9793000</v>
      </c>
      <c r="N15" s="157">
        <f>2378000+824000+824000+824000+824000+824000+824000+824000+824000</f>
        <v>8970000</v>
      </c>
      <c r="O15" s="13">
        <v>18968000</v>
      </c>
      <c r="P15" s="164"/>
    </row>
    <row r="16" spans="1:18" x14ac:dyDescent="0.2">
      <c r="A16" s="10">
        <v>16</v>
      </c>
      <c r="B16" s="14"/>
      <c r="C16" s="14"/>
      <c r="D16" s="15">
        <v>4121</v>
      </c>
      <c r="E16" s="14"/>
      <c r="F16" s="14" t="s">
        <v>7</v>
      </c>
      <c r="G16" s="122">
        <v>12012000</v>
      </c>
      <c r="H16" s="110">
        <v>12012000</v>
      </c>
      <c r="I16" s="74">
        <v>12408400</v>
      </c>
      <c r="J16" s="77">
        <v>12408400</v>
      </c>
      <c r="K16" s="81">
        <v>12408400</v>
      </c>
      <c r="L16" s="13">
        <v>12582100</v>
      </c>
      <c r="M16" s="154">
        <v>12582100</v>
      </c>
      <c r="N16" s="157">
        <f>3145500+3145500+3145500+3145600</f>
        <v>12582100</v>
      </c>
      <c r="O16" s="13">
        <v>12632400</v>
      </c>
      <c r="P16" s="103"/>
    </row>
    <row r="17" spans="1:16" x14ac:dyDescent="0.2">
      <c r="A17" s="10">
        <v>17</v>
      </c>
      <c r="B17" s="14"/>
      <c r="C17" s="14"/>
      <c r="D17" s="15">
        <v>4121</v>
      </c>
      <c r="E17" s="14"/>
      <c r="F17" s="14" t="s">
        <v>8</v>
      </c>
      <c r="G17" s="122">
        <v>396400</v>
      </c>
      <c r="H17" s="110">
        <v>396400</v>
      </c>
      <c r="I17" s="74">
        <v>0</v>
      </c>
      <c r="J17" s="77">
        <v>173700</v>
      </c>
      <c r="K17" s="81">
        <v>173700</v>
      </c>
      <c r="L17" s="13">
        <v>0</v>
      </c>
      <c r="M17" s="154">
        <v>50300</v>
      </c>
      <c r="N17" s="157">
        <v>50300</v>
      </c>
      <c r="O17" s="13">
        <v>0</v>
      </c>
    </row>
    <row r="18" spans="1:16" x14ac:dyDescent="0.2">
      <c r="A18" s="10">
        <v>18</v>
      </c>
      <c r="B18" s="14"/>
      <c r="C18" s="14"/>
      <c r="D18" s="15">
        <v>4121</v>
      </c>
      <c r="E18" s="14"/>
      <c r="F18" s="14" t="s">
        <v>9</v>
      </c>
      <c r="G18" s="122">
        <v>5000</v>
      </c>
      <c r="H18" s="110">
        <v>4972</v>
      </c>
      <c r="I18" s="74">
        <v>0</v>
      </c>
      <c r="J18" s="77">
        <v>5800</v>
      </c>
      <c r="K18" s="81">
        <v>5800</v>
      </c>
      <c r="L18" s="13">
        <v>0</v>
      </c>
      <c r="M18" s="154">
        <v>5300</v>
      </c>
      <c r="N18" s="157">
        <v>5300</v>
      </c>
      <c r="O18" s="13">
        <v>0</v>
      </c>
    </row>
    <row r="19" spans="1:16" x14ac:dyDescent="0.2">
      <c r="A19" s="10">
        <v>19</v>
      </c>
      <c r="B19" s="14"/>
      <c r="C19" s="14"/>
      <c r="D19" s="15">
        <v>4121</v>
      </c>
      <c r="E19" s="14"/>
      <c r="F19" s="14" t="s">
        <v>10</v>
      </c>
      <c r="G19" s="122">
        <v>22000</v>
      </c>
      <c r="H19" s="110">
        <v>22000</v>
      </c>
      <c r="I19" s="74">
        <v>0</v>
      </c>
      <c r="J19" s="77">
        <v>13000</v>
      </c>
      <c r="K19" s="81">
        <v>13000</v>
      </c>
      <c r="L19" s="13">
        <v>0</v>
      </c>
      <c r="M19" s="154">
        <v>30000</v>
      </c>
      <c r="N19" s="157">
        <v>30000</v>
      </c>
      <c r="O19" s="13">
        <v>0</v>
      </c>
    </row>
    <row r="20" spans="1:16" x14ac:dyDescent="0.2">
      <c r="A20" s="10">
        <v>20</v>
      </c>
      <c r="B20" s="14"/>
      <c r="C20" s="14"/>
      <c r="D20" s="15">
        <v>4121</v>
      </c>
      <c r="E20" s="14"/>
      <c r="F20" s="14" t="s">
        <v>209</v>
      </c>
      <c r="G20" s="122">
        <v>0</v>
      </c>
      <c r="H20" s="110">
        <v>0</v>
      </c>
      <c r="I20" s="74">
        <v>0</v>
      </c>
      <c r="J20" s="77">
        <v>335700</v>
      </c>
      <c r="K20" s="81">
        <v>335700</v>
      </c>
      <c r="L20" s="13">
        <v>0</v>
      </c>
      <c r="M20" s="154">
        <v>71300</v>
      </c>
      <c r="N20" s="157">
        <f>71300+35600</f>
        <v>106900</v>
      </c>
      <c r="O20" s="13">
        <v>0</v>
      </c>
    </row>
    <row r="21" spans="1:16" x14ac:dyDescent="0.2">
      <c r="A21" s="10">
        <v>21</v>
      </c>
      <c r="B21" s="14"/>
      <c r="C21" s="14"/>
      <c r="D21" s="15">
        <v>4121</v>
      </c>
      <c r="E21" s="14"/>
      <c r="F21" s="14" t="s">
        <v>11</v>
      </c>
      <c r="G21" s="122">
        <v>391200</v>
      </c>
      <c r="H21" s="110">
        <f>86200+117000+188000</f>
        <v>391200</v>
      </c>
      <c r="I21" s="74">
        <v>0</v>
      </c>
      <c r="J21" s="77">
        <v>462000</v>
      </c>
      <c r="K21" s="81">
        <v>462000</v>
      </c>
      <c r="L21" s="13">
        <v>0</v>
      </c>
      <c r="M21" s="154">
        <v>332200</v>
      </c>
      <c r="N21" s="157">
        <f>166200+166000</f>
        <v>332200</v>
      </c>
      <c r="O21" s="13">
        <v>0</v>
      </c>
    </row>
    <row r="22" spans="1:16" x14ac:dyDescent="0.2">
      <c r="A22" s="10">
        <v>22</v>
      </c>
      <c r="B22" s="14"/>
      <c r="C22" s="14"/>
      <c r="D22" s="15">
        <v>4121</v>
      </c>
      <c r="E22" s="14"/>
      <c r="F22" s="14" t="s">
        <v>217</v>
      </c>
      <c r="G22" s="122">
        <v>188000</v>
      </c>
      <c r="H22" s="110">
        <v>188000</v>
      </c>
      <c r="I22" s="74">
        <v>0</v>
      </c>
      <c r="J22" s="77">
        <v>150000</v>
      </c>
      <c r="K22" s="81">
        <v>150000</v>
      </c>
      <c r="L22" s="13">
        <v>0</v>
      </c>
      <c r="M22" s="154">
        <v>161000</v>
      </c>
      <c r="N22" s="157">
        <v>161000</v>
      </c>
      <c r="O22" s="13">
        <v>0</v>
      </c>
    </row>
    <row r="23" spans="1:16" x14ac:dyDescent="0.2">
      <c r="A23" s="10">
        <v>23</v>
      </c>
      <c r="B23" s="14"/>
      <c r="C23" s="14"/>
      <c r="D23" s="15">
        <v>4121</v>
      </c>
      <c r="E23" s="14"/>
      <c r="F23" s="14" t="s">
        <v>178</v>
      </c>
      <c r="G23" s="122">
        <v>4800</v>
      </c>
      <c r="H23" s="110">
        <v>4800</v>
      </c>
      <c r="I23" s="74">
        <v>0</v>
      </c>
      <c r="J23" s="77">
        <v>2000</v>
      </c>
      <c r="K23" s="81">
        <v>2000</v>
      </c>
      <c r="L23" s="13">
        <v>0</v>
      </c>
      <c r="M23" s="154">
        <v>6800</v>
      </c>
      <c r="N23" s="157">
        <v>6800</v>
      </c>
      <c r="O23" s="13">
        <v>0</v>
      </c>
    </row>
    <row r="24" spans="1:16" x14ac:dyDescent="0.2">
      <c r="A24" s="10">
        <v>24</v>
      </c>
      <c r="B24" s="14"/>
      <c r="C24" s="14"/>
      <c r="D24" s="15">
        <v>4121</v>
      </c>
      <c r="E24" s="14"/>
      <c r="F24" s="14" t="s">
        <v>179</v>
      </c>
      <c r="G24" s="122">
        <v>167700</v>
      </c>
      <c r="H24" s="110">
        <f>101700+66000</f>
        <v>167700</v>
      </c>
      <c r="I24" s="74">
        <v>0</v>
      </c>
      <c r="J24" s="77">
        <v>0</v>
      </c>
      <c r="K24" s="81">
        <v>0</v>
      </c>
      <c r="L24" s="13">
        <v>0</v>
      </c>
      <c r="M24" s="154">
        <v>0</v>
      </c>
      <c r="N24" s="157">
        <v>339000</v>
      </c>
      <c r="O24" s="13">
        <v>0</v>
      </c>
    </row>
    <row r="25" spans="1:16" x14ac:dyDescent="0.2">
      <c r="A25" s="10">
        <v>25</v>
      </c>
      <c r="B25" s="14"/>
      <c r="C25" s="14"/>
      <c r="D25" s="15">
        <v>4121</v>
      </c>
      <c r="E25" s="14"/>
      <c r="F25" s="14" t="s">
        <v>12</v>
      </c>
      <c r="G25" s="122">
        <v>812400</v>
      </c>
      <c r="H25" s="110">
        <v>812401.34</v>
      </c>
      <c r="I25" s="74">
        <v>0</v>
      </c>
      <c r="J25" s="77">
        <v>534200</v>
      </c>
      <c r="K25" s="81">
        <v>534157.07999999996</v>
      </c>
      <c r="L25" s="13">
        <v>0</v>
      </c>
      <c r="M25" s="154">
        <v>545100</v>
      </c>
      <c r="N25" s="157">
        <v>545161.79</v>
      </c>
      <c r="O25" s="13">
        <v>0</v>
      </c>
    </row>
    <row r="26" spans="1:16" ht="13.5" thickBot="1" x14ac:dyDescent="0.25">
      <c r="A26" s="10">
        <v>26</v>
      </c>
      <c r="B26" s="14"/>
      <c r="C26" s="17" t="s">
        <v>4</v>
      </c>
      <c r="D26" s="18"/>
      <c r="E26" s="17"/>
      <c r="F26" s="19"/>
      <c r="G26" s="123">
        <f t="shared" ref="G26:L26" si="0">SUM(G12:G25)</f>
        <v>25189500</v>
      </c>
      <c r="H26" s="111">
        <f t="shared" si="0"/>
        <v>25850924.91</v>
      </c>
      <c r="I26" s="20">
        <f t="shared" si="0"/>
        <v>24248000</v>
      </c>
      <c r="J26" s="64">
        <f t="shared" si="0"/>
        <v>26187500</v>
      </c>
      <c r="K26" s="82">
        <f t="shared" si="0"/>
        <v>26326438.57</v>
      </c>
      <c r="L26" s="20">
        <f t="shared" si="0"/>
        <v>24875100</v>
      </c>
      <c r="M26" s="64">
        <v>26077100</v>
      </c>
      <c r="N26" s="171">
        <f>SUM(N12:N25)</f>
        <v>25539182.57</v>
      </c>
      <c r="O26" s="20">
        <f>SUM(O12:O25)</f>
        <v>34100400</v>
      </c>
    </row>
    <row r="27" spans="1:16" ht="13.5" thickTop="1" x14ac:dyDescent="0.2">
      <c r="A27" s="10">
        <v>27</v>
      </c>
      <c r="B27" s="14"/>
      <c r="C27" s="21"/>
      <c r="D27" s="22"/>
      <c r="E27" s="21"/>
      <c r="F27" s="23"/>
      <c r="G27" s="124"/>
      <c r="H27" s="112"/>
      <c r="I27" s="74"/>
      <c r="J27" s="78"/>
      <c r="K27" s="81"/>
      <c r="L27" s="13"/>
      <c r="M27" s="154"/>
      <c r="N27" s="157"/>
      <c r="O27" s="13"/>
    </row>
    <row r="28" spans="1:16" x14ac:dyDescent="0.2">
      <c r="A28" s="10">
        <v>28</v>
      </c>
      <c r="B28" s="14" t="s">
        <v>13</v>
      </c>
      <c r="C28" s="14"/>
      <c r="D28" s="15"/>
      <c r="E28" s="14"/>
      <c r="F28" s="16"/>
      <c r="G28" s="122"/>
      <c r="H28" s="110"/>
      <c r="I28" s="74"/>
      <c r="J28" s="78"/>
      <c r="K28" s="81"/>
      <c r="L28" s="13"/>
      <c r="M28" s="154"/>
      <c r="N28" s="157"/>
      <c r="O28" s="13"/>
    </row>
    <row r="29" spans="1:16" x14ac:dyDescent="0.2">
      <c r="A29" s="10">
        <v>29</v>
      </c>
      <c r="B29" s="14"/>
      <c r="C29" s="14"/>
      <c r="D29" s="15">
        <v>4137</v>
      </c>
      <c r="E29" s="14"/>
      <c r="F29" s="16" t="s">
        <v>275</v>
      </c>
      <c r="G29" s="122">
        <v>0</v>
      </c>
      <c r="H29" s="110">
        <v>0</v>
      </c>
      <c r="I29" s="74">
        <v>0</v>
      </c>
      <c r="J29" s="77">
        <v>7000000</v>
      </c>
      <c r="K29" s="81">
        <v>7000000</v>
      </c>
      <c r="L29" s="13">
        <v>0</v>
      </c>
      <c r="M29" s="154">
        <v>20000000</v>
      </c>
      <c r="N29" s="157">
        <v>20000000</v>
      </c>
      <c r="O29" s="13">
        <v>0</v>
      </c>
      <c r="P29" s="103"/>
    </row>
    <row r="30" spans="1:16" ht="25.5" x14ac:dyDescent="0.2">
      <c r="A30" s="10"/>
      <c r="B30" s="14"/>
      <c r="C30" s="14"/>
      <c r="D30" s="15">
        <v>4137</v>
      </c>
      <c r="E30" s="14"/>
      <c r="F30" s="180" t="s">
        <v>276</v>
      </c>
      <c r="G30" s="122"/>
      <c r="H30" s="110"/>
      <c r="I30" s="74"/>
      <c r="J30" s="77"/>
      <c r="K30" s="81"/>
      <c r="L30" s="13"/>
      <c r="M30" s="154"/>
      <c r="N30" s="157">
        <v>812769.58</v>
      </c>
      <c r="O30" s="13"/>
      <c r="P30" s="103"/>
    </row>
    <row r="31" spans="1:16" ht="25.5" x14ac:dyDescent="0.2">
      <c r="A31" s="10">
        <v>30</v>
      </c>
      <c r="B31" s="14"/>
      <c r="C31" s="14"/>
      <c r="D31" s="15">
        <v>4137</v>
      </c>
      <c r="E31" s="14"/>
      <c r="F31" s="180" t="s">
        <v>277</v>
      </c>
      <c r="G31" s="122">
        <v>0</v>
      </c>
      <c r="H31" s="110"/>
      <c r="I31" s="74"/>
      <c r="J31" s="78"/>
      <c r="K31" s="81"/>
      <c r="L31" s="13"/>
      <c r="M31" s="154"/>
      <c r="N31" s="157">
        <v>47809.97</v>
      </c>
      <c r="O31" s="13">
        <v>0</v>
      </c>
    </row>
    <row r="32" spans="1:16" ht="13.5" thickBot="1" x14ac:dyDescent="0.25">
      <c r="A32" s="10">
        <v>31</v>
      </c>
      <c r="B32" s="14"/>
      <c r="C32" s="17" t="s">
        <v>4</v>
      </c>
      <c r="D32" s="18"/>
      <c r="E32" s="17"/>
      <c r="F32" s="19"/>
      <c r="G32" s="123">
        <v>0</v>
      </c>
      <c r="H32" s="111">
        <f>SUM(H29:H31)</f>
        <v>0</v>
      </c>
      <c r="I32" s="20">
        <f>SUM(I28:I31)</f>
        <v>0</v>
      </c>
      <c r="J32" s="64">
        <f>SUM(J28:J31)</f>
        <v>7000000</v>
      </c>
      <c r="K32" s="82">
        <f>SUM(K29:K31)</f>
        <v>7000000</v>
      </c>
      <c r="L32" s="20">
        <f>SUM(L29:L31)</f>
        <v>0</v>
      </c>
      <c r="M32" s="64">
        <v>20000000</v>
      </c>
      <c r="N32" s="171">
        <f>SUM(N29:N31)</f>
        <v>20860579.549999997</v>
      </c>
      <c r="O32" s="20">
        <f>SUM(O29:O31)</f>
        <v>0</v>
      </c>
    </row>
    <row r="33" spans="1:16" ht="13.5" thickTop="1" x14ac:dyDescent="0.2">
      <c r="A33" s="10">
        <v>32</v>
      </c>
      <c r="B33" s="24" t="s">
        <v>14</v>
      </c>
      <c r="C33" s="25"/>
      <c r="D33" s="26"/>
      <c r="E33" s="25"/>
      <c r="F33" s="27"/>
      <c r="G33" s="125">
        <f>G32+G26+G9</f>
        <v>25284300</v>
      </c>
      <c r="H33" s="113">
        <f>H32+H26+H9</f>
        <v>25945724.91</v>
      </c>
      <c r="I33" s="28">
        <f>SUM(I9,I26,I32)</f>
        <v>24335000</v>
      </c>
      <c r="J33" s="65">
        <f>SUM(J9,J26,J32)</f>
        <v>33277300</v>
      </c>
      <c r="K33" s="83">
        <f>SUM(K9,K26,K32)</f>
        <v>33416238.57</v>
      </c>
      <c r="L33" s="28">
        <f>SUM(L9,L26,L32)</f>
        <v>24963100</v>
      </c>
      <c r="M33" s="65">
        <v>46165100</v>
      </c>
      <c r="N33" s="172">
        <f>SUM(N9,N26,N32)</f>
        <v>46476762.119999997</v>
      </c>
      <c r="O33" s="28">
        <f>SUM(O9,O26,O32)</f>
        <v>34191400</v>
      </c>
    </row>
    <row r="34" spans="1:16" x14ac:dyDescent="0.2">
      <c r="A34" s="10">
        <v>33</v>
      </c>
      <c r="B34" s="14"/>
      <c r="C34" s="21"/>
      <c r="D34" s="22"/>
      <c r="E34" s="21"/>
      <c r="F34" s="23"/>
      <c r="G34" s="124"/>
      <c r="H34" s="112"/>
      <c r="I34" s="74"/>
      <c r="J34" s="78"/>
      <c r="K34" s="81"/>
      <c r="L34" s="13"/>
      <c r="M34" s="154"/>
      <c r="O34" s="13"/>
    </row>
    <row r="35" spans="1:16" x14ac:dyDescent="0.2">
      <c r="A35" s="10">
        <v>34</v>
      </c>
      <c r="B35" s="14" t="s">
        <v>15</v>
      </c>
      <c r="C35" s="14"/>
      <c r="D35" s="15"/>
      <c r="E35" s="14"/>
      <c r="F35" s="16"/>
      <c r="G35" s="122"/>
      <c r="H35" s="110"/>
      <c r="I35" s="74"/>
      <c r="J35" s="78"/>
      <c r="K35" s="81"/>
      <c r="L35" s="13"/>
      <c r="M35" s="154"/>
      <c r="N35" s="157"/>
      <c r="O35" s="13"/>
    </row>
    <row r="36" spans="1:16" x14ac:dyDescent="0.2">
      <c r="A36" s="10">
        <v>35</v>
      </c>
      <c r="B36" s="14"/>
      <c r="C36" s="14"/>
      <c r="D36" s="15">
        <v>1332</v>
      </c>
      <c r="E36" s="14"/>
      <c r="F36" s="16" t="s">
        <v>16</v>
      </c>
      <c r="G36" s="122">
        <v>1000</v>
      </c>
      <c r="H36" s="110">
        <v>0</v>
      </c>
      <c r="I36" s="74">
        <v>0</v>
      </c>
      <c r="J36" s="77">
        <v>0</v>
      </c>
      <c r="K36" s="81">
        <v>0</v>
      </c>
      <c r="L36" s="13">
        <v>0</v>
      </c>
      <c r="M36" s="154">
        <v>0</v>
      </c>
      <c r="N36" s="157"/>
      <c r="O36" s="13"/>
    </row>
    <row r="37" spans="1:16" x14ac:dyDescent="0.2">
      <c r="A37" s="10">
        <v>36</v>
      </c>
      <c r="B37" s="14"/>
      <c r="C37" s="14"/>
      <c r="D37" s="15">
        <v>1341</v>
      </c>
      <c r="E37" s="14"/>
      <c r="F37" s="16" t="s">
        <v>17</v>
      </c>
      <c r="G37" s="122">
        <v>80000</v>
      </c>
      <c r="H37" s="110">
        <v>91201.5</v>
      </c>
      <c r="I37" s="74">
        <v>85000</v>
      </c>
      <c r="J37" s="77">
        <v>85000</v>
      </c>
      <c r="K37" s="81">
        <v>82876.5</v>
      </c>
      <c r="L37" s="13">
        <v>90000</v>
      </c>
      <c r="M37" s="154">
        <v>90000</v>
      </c>
      <c r="N37" s="157">
        <v>91513</v>
      </c>
      <c r="O37" s="13">
        <v>90000</v>
      </c>
      <c r="P37" s="103"/>
    </row>
    <row r="38" spans="1:16" x14ac:dyDescent="0.2">
      <c r="A38" s="10">
        <v>37</v>
      </c>
      <c r="B38" s="14"/>
      <c r="C38" s="14"/>
      <c r="D38" s="15">
        <v>1342</v>
      </c>
      <c r="E38" s="14"/>
      <c r="F38" s="16" t="s">
        <v>18</v>
      </c>
      <c r="G38" s="122">
        <v>2500</v>
      </c>
      <c r="H38" s="110">
        <v>2317.5</v>
      </c>
      <c r="I38" s="74">
        <v>2500</v>
      </c>
      <c r="J38" s="77">
        <v>2500</v>
      </c>
      <c r="K38" s="81">
        <v>3450</v>
      </c>
      <c r="L38" s="13">
        <v>2900</v>
      </c>
      <c r="M38" s="154">
        <v>2900</v>
      </c>
      <c r="N38" s="157">
        <v>2587.5</v>
      </c>
      <c r="O38" s="13">
        <v>2900</v>
      </c>
      <c r="P38" s="103"/>
    </row>
    <row r="39" spans="1:16" x14ac:dyDescent="0.2">
      <c r="A39" s="10">
        <v>38</v>
      </c>
      <c r="B39" s="14"/>
      <c r="C39" s="14"/>
      <c r="D39" s="15">
        <v>1343</v>
      </c>
      <c r="E39" s="14"/>
      <c r="F39" s="16" t="s">
        <v>19</v>
      </c>
      <c r="G39" s="122">
        <v>60000</v>
      </c>
      <c r="H39" s="110">
        <v>458744</v>
      </c>
      <c r="I39" s="74">
        <v>60000</v>
      </c>
      <c r="J39" s="77">
        <v>60000</v>
      </c>
      <c r="K39" s="81">
        <v>75915</v>
      </c>
      <c r="L39" s="13">
        <v>60000</v>
      </c>
      <c r="M39" s="154">
        <v>60000</v>
      </c>
      <c r="N39" s="157">
        <v>309243</v>
      </c>
      <c r="O39" s="13">
        <v>80000</v>
      </c>
      <c r="P39" s="103"/>
    </row>
    <row r="40" spans="1:16" x14ac:dyDescent="0.2">
      <c r="A40" s="10">
        <v>39</v>
      </c>
      <c r="B40" s="14"/>
      <c r="C40" s="14"/>
      <c r="D40" s="15">
        <v>1345</v>
      </c>
      <c r="E40" s="14"/>
      <c r="F40" s="16" t="s">
        <v>20</v>
      </c>
      <c r="G40" s="122">
        <v>10000</v>
      </c>
      <c r="H40" s="110">
        <v>15762</v>
      </c>
      <c r="I40" s="74">
        <v>12000</v>
      </c>
      <c r="J40" s="77">
        <v>12000</v>
      </c>
      <c r="K40" s="81">
        <v>15330</v>
      </c>
      <c r="L40" s="13">
        <v>13000</v>
      </c>
      <c r="M40" s="154">
        <v>13000</v>
      </c>
      <c r="N40" s="157">
        <v>19594</v>
      </c>
      <c r="O40" s="13">
        <v>14000</v>
      </c>
      <c r="P40" s="103"/>
    </row>
    <row r="41" spans="1:16" x14ac:dyDescent="0.2">
      <c r="A41" s="10">
        <v>40</v>
      </c>
      <c r="B41" s="14"/>
      <c r="C41" s="14"/>
      <c r="D41" s="15">
        <v>1361</v>
      </c>
      <c r="E41" s="14"/>
      <c r="F41" s="16" t="s">
        <v>21</v>
      </c>
      <c r="G41" s="122">
        <v>60000</v>
      </c>
      <c r="H41" s="110">
        <v>53190</v>
      </c>
      <c r="I41" s="74">
        <v>60000</v>
      </c>
      <c r="J41" s="77">
        <v>60000</v>
      </c>
      <c r="K41" s="81">
        <v>30446</v>
      </c>
      <c r="L41" s="13">
        <v>40000</v>
      </c>
      <c r="M41" s="154">
        <v>40000</v>
      </c>
      <c r="N41" s="157">
        <v>22947</v>
      </c>
      <c r="O41" s="13">
        <v>30000</v>
      </c>
      <c r="P41" s="164"/>
    </row>
    <row r="42" spans="1:16" x14ac:dyDescent="0.2">
      <c r="A42" s="10">
        <v>41</v>
      </c>
      <c r="B42" s="14"/>
      <c r="C42" s="14"/>
      <c r="D42" s="15">
        <v>2460</v>
      </c>
      <c r="E42" s="14"/>
      <c r="F42" s="16" t="s">
        <v>22</v>
      </c>
      <c r="G42" s="122">
        <v>9100</v>
      </c>
      <c r="H42" s="110">
        <v>9100</v>
      </c>
      <c r="I42" s="74">
        <v>0</v>
      </c>
      <c r="J42" s="77">
        <v>0</v>
      </c>
      <c r="K42" s="81"/>
      <c r="L42" s="13">
        <v>0</v>
      </c>
      <c r="M42" s="154">
        <v>0</v>
      </c>
      <c r="N42" s="157">
        <v>0</v>
      </c>
      <c r="O42" s="13">
        <v>0</v>
      </c>
    </row>
    <row r="43" spans="1:16" x14ac:dyDescent="0.2">
      <c r="A43" s="10">
        <v>42</v>
      </c>
      <c r="B43" s="14"/>
      <c r="C43" s="14">
        <v>3314</v>
      </c>
      <c r="D43" s="15">
        <v>2111</v>
      </c>
      <c r="E43" s="14"/>
      <c r="F43" s="16" t="s">
        <v>23</v>
      </c>
      <c r="G43" s="122">
        <v>10000</v>
      </c>
      <c r="H43" s="110">
        <v>9493</v>
      </c>
      <c r="I43" s="74">
        <v>10000</v>
      </c>
      <c r="J43" s="77">
        <v>10000</v>
      </c>
      <c r="K43" s="81">
        <v>8466</v>
      </c>
      <c r="L43" s="13">
        <v>10000</v>
      </c>
      <c r="M43" s="154">
        <v>10000</v>
      </c>
      <c r="N43" s="157">
        <v>7669</v>
      </c>
      <c r="O43" s="13">
        <v>6000</v>
      </c>
      <c r="P43" s="103"/>
    </row>
    <row r="44" spans="1:16" x14ac:dyDescent="0.2">
      <c r="A44" s="10">
        <v>43</v>
      </c>
      <c r="B44" s="14"/>
      <c r="C44" s="14">
        <v>6310</v>
      </c>
      <c r="D44" s="15">
        <v>2141</v>
      </c>
      <c r="E44" s="14"/>
      <c r="F44" s="16" t="s">
        <v>24</v>
      </c>
      <c r="G44" s="122">
        <v>759400</v>
      </c>
      <c r="H44" s="110">
        <v>879429.87</v>
      </c>
      <c r="I44" s="74">
        <f>175000+375000+127500</f>
        <v>677500</v>
      </c>
      <c r="J44" s="77">
        <v>677500</v>
      </c>
      <c r="K44" s="81">
        <v>697120.64</v>
      </c>
      <c r="L44" s="13">
        <v>600000</v>
      </c>
      <c r="M44" s="154">
        <v>600000</v>
      </c>
      <c r="N44" s="157">
        <v>733210.59</v>
      </c>
      <c r="O44" s="13">
        <v>550000</v>
      </c>
      <c r="P44" s="103"/>
    </row>
    <row r="45" spans="1:16" x14ac:dyDescent="0.2">
      <c r="A45" s="10">
        <v>44</v>
      </c>
      <c r="B45" s="14"/>
      <c r="C45" s="14">
        <v>5512</v>
      </c>
      <c r="D45" s="15">
        <v>2324</v>
      </c>
      <c r="E45" s="14"/>
      <c r="F45" s="16" t="s">
        <v>215</v>
      </c>
      <c r="G45" s="122">
        <v>40000</v>
      </c>
      <c r="H45" s="110">
        <v>40000</v>
      </c>
      <c r="I45" s="74">
        <v>0</v>
      </c>
      <c r="J45" s="77">
        <v>40000</v>
      </c>
      <c r="K45" s="81">
        <v>40000</v>
      </c>
      <c r="L45" s="13">
        <v>40000</v>
      </c>
      <c r="M45" s="154">
        <v>40000</v>
      </c>
      <c r="N45" s="157">
        <v>40000</v>
      </c>
      <c r="O45" s="13">
        <v>40000</v>
      </c>
      <c r="P45" s="164"/>
    </row>
    <row r="46" spans="1:16" x14ac:dyDescent="0.2">
      <c r="A46" s="10">
        <v>45</v>
      </c>
      <c r="B46" s="14"/>
      <c r="C46" s="14">
        <v>6171</v>
      </c>
      <c r="D46" s="15">
        <v>2324</v>
      </c>
      <c r="E46" s="14"/>
      <c r="F46" s="16" t="s">
        <v>25</v>
      </c>
      <c r="G46" s="122">
        <v>0</v>
      </c>
      <c r="H46" s="110">
        <v>13892</v>
      </c>
      <c r="I46" s="74">
        <v>0</v>
      </c>
      <c r="J46" s="77">
        <v>0</v>
      </c>
      <c r="K46" s="81">
        <v>31426.23</v>
      </c>
      <c r="L46" s="13">
        <v>0</v>
      </c>
      <c r="M46" s="154">
        <v>0</v>
      </c>
      <c r="N46" s="157">
        <v>33850.5</v>
      </c>
      <c r="O46" s="13">
        <v>0</v>
      </c>
    </row>
    <row r="47" spans="1:16" x14ac:dyDescent="0.2">
      <c r="A47" s="10">
        <v>46</v>
      </c>
      <c r="B47" s="14"/>
      <c r="C47" s="14">
        <v>6171</v>
      </c>
      <c r="D47" s="15">
        <v>2328</v>
      </c>
      <c r="E47" s="14"/>
      <c r="F47" s="16" t="s">
        <v>26</v>
      </c>
      <c r="G47" s="122">
        <v>0</v>
      </c>
      <c r="H47" s="110"/>
      <c r="I47" s="74">
        <v>0</v>
      </c>
      <c r="J47" s="77">
        <v>0</v>
      </c>
      <c r="K47" s="81"/>
      <c r="L47" s="13">
        <v>0</v>
      </c>
      <c r="M47" s="154">
        <v>0</v>
      </c>
      <c r="N47" s="157"/>
      <c r="O47" s="13">
        <v>0</v>
      </c>
    </row>
    <row r="48" spans="1:16" x14ac:dyDescent="0.2">
      <c r="A48" s="10">
        <v>47</v>
      </c>
      <c r="B48" s="14"/>
      <c r="C48" s="14">
        <v>6171</v>
      </c>
      <c r="D48" s="15">
        <v>2322</v>
      </c>
      <c r="E48" s="14"/>
      <c r="F48" s="16" t="s">
        <v>27</v>
      </c>
      <c r="G48" s="122">
        <v>0</v>
      </c>
      <c r="H48" s="110">
        <v>34367</v>
      </c>
      <c r="I48" s="74">
        <v>0</v>
      </c>
      <c r="J48" s="77">
        <v>0</v>
      </c>
      <c r="K48" s="81">
        <v>23645</v>
      </c>
      <c r="L48" s="13">
        <v>0</v>
      </c>
      <c r="M48" s="154">
        <v>0</v>
      </c>
      <c r="N48" s="157">
        <v>6079</v>
      </c>
      <c r="O48" s="13">
        <v>0</v>
      </c>
    </row>
    <row r="49" spans="1:15" x14ac:dyDescent="0.2">
      <c r="A49" s="10">
        <v>48</v>
      </c>
      <c r="B49" s="14"/>
      <c r="C49" s="14">
        <v>6171</v>
      </c>
      <c r="D49" s="15">
        <v>2329</v>
      </c>
      <c r="E49" s="14"/>
      <c r="F49" s="16" t="s">
        <v>28</v>
      </c>
      <c r="G49" s="122">
        <v>0</v>
      </c>
      <c r="H49" s="110">
        <v>29215</v>
      </c>
      <c r="I49" s="74">
        <v>0</v>
      </c>
      <c r="J49" s="77">
        <v>0</v>
      </c>
      <c r="K49" s="81">
        <v>29870</v>
      </c>
      <c r="L49" s="13">
        <v>0</v>
      </c>
      <c r="M49" s="154">
        <v>0</v>
      </c>
      <c r="N49" s="157">
        <v>3630</v>
      </c>
      <c r="O49" s="13">
        <v>0</v>
      </c>
    </row>
    <row r="50" spans="1:15" x14ac:dyDescent="0.2">
      <c r="A50" s="10">
        <v>49</v>
      </c>
      <c r="B50" s="14"/>
      <c r="C50" s="14">
        <v>6409</v>
      </c>
      <c r="D50" s="15">
        <v>2212</v>
      </c>
      <c r="E50" s="29"/>
      <c r="F50" s="16" t="s">
        <v>29</v>
      </c>
      <c r="G50" s="122">
        <v>0</v>
      </c>
      <c r="H50" s="110">
        <v>3500</v>
      </c>
      <c r="I50" s="74">
        <v>0</v>
      </c>
      <c r="J50" s="77">
        <v>0</v>
      </c>
      <c r="K50" s="81">
        <v>7000</v>
      </c>
      <c r="L50" s="13">
        <v>0</v>
      </c>
      <c r="M50" s="154">
        <v>0</v>
      </c>
      <c r="N50" s="157">
        <v>3200</v>
      </c>
      <c r="O50" s="13">
        <v>0</v>
      </c>
    </row>
    <row r="51" spans="1:15" x14ac:dyDescent="0.2">
      <c r="A51" s="10">
        <v>50</v>
      </c>
      <c r="B51" s="14"/>
      <c r="C51" s="14">
        <v>6409</v>
      </c>
      <c r="D51" s="15">
        <v>2321</v>
      </c>
      <c r="E51" s="14"/>
      <c r="F51" s="16" t="s">
        <v>30</v>
      </c>
      <c r="G51" s="122">
        <v>0</v>
      </c>
      <c r="H51" s="110">
        <v>1900</v>
      </c>
      <c r="I51" s="74">
        <v>0</v>
      </c>
      <c r="J51" s="77">
        <v>200000</v>
      </c>
      <c r="K51" s="81">
        <v>210000</v>
      </c>
      <c r="L51" s="13">
        <v>0</v>
      </c>
      <c r="M51" s="154">
        <v>0</v>
      </c>
      <c r="N51" s="157">
        <v>26000</v>
      </c>
      <c r="O51" s="13">
        <v>0</v>
      </c>
    </row>
    <row r="52" spans="1:15" x14ac:dyDescent="0.2">
      <c r="A52" s="10">
        <v>51</v>
      </c>
      <c r="B52" s="14"/>
      <c r="C52" s="14">
        <v>6409</v>
      </c>
      <c r="D52" s="15">
        <v>2324</v>
      </c>
      <c r="E52" s="14"/>
      <c r="F52" s="16" t="s">
        <v>25</v>
      </c>
      <c r="G52" s="122">
        <v>0</v>
      </c>
      <c r="H52" s="110">
        <v>24523.75</v>
      </c>
      <c r="I52" s="74">
        <v>0</v>
      </c>
      <c r="J52" s="77">
        <v>0</v>
      </c>
      <c r="K52" s="81">
        <v>20799.2</v>
      </c>
      <c r="L52" s="13">
        <v>0</v>
      </c>
      <c r="M52" s="154">
        <v>0</v>
      </c>
      <c r="N52" s="157">
        <v>16282.8</v>
      </c>
      <c r="O52" s="13">
        <v>0</v>
      </c>
    </row>
    <row r="53" spans="1:15" x14ac:dyDescent="0.2">
      <c r="A53" s="10">
        <v>52</v>
      </c>
      <c r="B53" s="14"/>
      <c r="C53" s="14">
        <v>6409</v>
      </c>
      <c r="D53" s="15">
        <v>2328</v>
      </c>
      <c r="E53" s="14"/>
      <c r="F53" s="16" t="s">
        <v>26</v>
      </c>
      <c r="G53" s="122">
        <v>0</v>
      </c>
      <c r="H53" s="110">
        <v>0</v>
      </c>
      <c r="I53" s="74">
        <v>0</v>
      </c>
      <c r="J53" s="77">
        <v>0</v>
      </c>
      <c r="K53" s="81">
        <v>0</v>
      </c>
      <c r="L53" s="13">
        <v>0</v>
      </c>
      <c r="M53" s="154">
        <v>0</v>
      </c>
      <c r="N53" s="157"/>
      <c r="O53" s="13">
        <v>0</v>
      </c>
    </row>
    <row r="54" spans="1:15" x14ac:dyDescent="0.2">
      <c r="A54" s="10">
        <v>53</v>
      </c>
      <c r="B54" s="14"/>
      <c r="C54" s="14">
        <v>6409</v>
      </c>
      <c r="D54" s="15">
        <v>2329</v>
      </c>
      <c r="E54" s="14"/>
      <c r="F54" s="16" t="s">
        <v>28</v>
      </c>
      <c r="G54" s="122">
        <v>0</v>
      </c>
      <c r="H54" s="110">
        <v>8800</v>
      </c>
      <c r="I54" s="74">
        <v>0</v>
      </c>
      <c r="J54" s="77">
        <v>0</v>
      </c>
      <c r="K54" s="81">
        <v>-7000</v>
      </c>
      <c r="L54" s="13">
        <v>0</v>
      </c>
      <c r="M54" s="154">
        <v>138000</v>
      </c>
      <c r="N54" s="157">
        <v>200</v>
      </c>
      <c r="O54" s="13">
        <v>0</v>
      </c>
    </row>
    <row r="55" spans="1:15" x14ac:dyDescent="0.2">
      <c r="A55" s="10">
        <v>54</v>
      </c>
      <c r="B55" s="14"/>
      <c r="C55" s="14"/>
      <c r="D55" s="15"/>
      <c r="E55" s="14"/>
      <c r="F55" s="16"/>
      <c r="G55" s="122"/>
      <c r="H55" s="110"/>
      <c r="I55" s="74"/>
      <c r="J55" s="77"/>
      <c r="K55" s="81"/>
      <c r="L55" s="13"/>
      <c r="M55" s="154"/>
      <c r="N55" s="157"/>
      <c r="O55" s="13"/>
    </row>
    <row r="56" spans="1:15" ht="13.5" thickBot="1" x14ac:dyDescent="0.25">
      <c r="A56" s="10">
        <v>55</v>
      </c>
      <c r="B56" s="14"/>
      <c r="C56" s="17" t="s">
        <v>4</v>
      </c>
      <c r="D56" s="18"/>
      <c r="E56" s="17"/>
      <c r="F56" s="19"/>
      <c r="G56" s="123">
        <f>SUM(G36:G55)</f>
        <v>1032000</v>
      </c>
      <c r="H56" s="111">
        <f>SUM(H37:H54)</f>
        <v>1675435.62</v>
      </c>
      <c r="I56" s="20">
        <f>SUM(I36:I55)</f>
        <v>907000</v>
      </c>
      <c r="J56" s="64">
        <f>SUM(J36:J55)</f>
        <v>1147000</v>
      </c>
      <c r="K56" s="82">
        <f>SUM(K36:K55)</f>
        <v>1269344.57</v>
      </c>
      <c r="L56" s="20">
        <f>SUM(L36:L55)</f>
        <v>855900</v>
      </c>
      <c r="M56" s="64">
        <v>993900</v>
      </c>
      <c r="N56" s="171">
        <f>SUM(N37:N55)</f>
        <v>1316006.3899999999</v>
      </c>
      <c r="O56" s="20">
        <f>SUM(O36:O55)</f>
        <v>812900</v>
      </c>
    </row>
    <row r="57" spans="1:15" ht="13.5" thickTop="1" x14ac:dyDescent="0.2">
      <c r="A57" s="10">
        <v>56</v>
      </c>
      <c r="B57" s="14"/>
      <c r="C57" s="14"/>
      <c r="D57" s="15"/>
      <c r="E57" s="14"/>
      <c r="F57" s="16"/>
      <c r="G57" s="122"/>
      <c r="H57" s="110"/>
      <c r="I57" s="74"/>
      <c r="J57" s="78"/>
      <c r="K57" s="81"/>
      <c r="L57" s="13"/>
      <c r="M57" s="154"/>
      <c r="O57" s="13"/>
    </row>
    <row r="58" spans="1:15" x14ac:dyDescent="0.2">
      <c r="A58" s="10">
        <v>57</v>
      </c>
      <c r="B58" s="14"/>
      <c r="C58" s="14"/>
      <c r="D58" s="15">
        <v>4131</v>
      </c>
      <c r="E58" s="14"/>
      <c r="F58" s="16" t="s">
        <v>31</v>
      </c>
      <c r="G58" s="122">
        <v>2600000</v>
      </c>
      <c r="H58" s="110">
        <v>2600000</v>
      </c>
      <c r="I58" s="74">
        <v>0</v>
      </c>
      <c r="J58" s="77">
        <v>100000</v>
      </c>
      <c r="K58" s="81">
        <v>100000</v>
      </c>
      <c r="L58" s="13">
        <v>0</v>
      </c>
      <c r="M58" s="154">
        <v>3500000</v>
      </c>
      <c r="N58" s="157">
        <v>3500000</v>
      </c>
      <c r="O58" s="13">
        <v>0</v>
      </c>
    </row>
    <row r="59" spans="1:15" x14ac:dyDescent="0.2">
      <c r="A59" s="10">
        <v>58</v>
      </c>
      <c r="B59" s="14"/>
      <c r="C59" s="14">
        <v>6402</v>
      </c>
      <c r="D59" s="15">
        <v>2221</v>
      </c>
      <c r="E59" s="14"/>
      <c r="F59" s="16" t="s">
        <v>32</v>
      </c>
      <c r="G59" s="122">
        <v>3300</v>
      </c>
      <c r="H59" s="110">
        <v>3315.25</v>
      </c>
      <c r="I59" s="74">
        <v>0</v>
      </c>
      <c r="J59" s="77">
        <v>46900</v>
      </c>
      <c r="K59" s="81">
        <v>46923.23</v>
      </c>
      <c r="L59" s="13">
        <v>0</v>
      </c>
      <c r="M59" s="154">
        <v>3700</v>
      </c>
      <c r="N59" s="157">
        <f>40+3545.27</f>
        <v>3585.27</v>
      </c>
      <c r="O59" s="13">
        <v>0</v>
      </c>
    </row>
    <row r="60" spans="1:15" x14ac:dyDescent="0.2">
      <c r="A60" s="10">
        <v>59</v>
      </c>
      <c r="B60" s="14"/>
      <c r="C60" s="14"/>
      <c r="D60" s="15">
        <v>4139</v>
      </c>
      <c r="E60" s="14"/>
      <c r="F60" s="16" t="s">
        <v>33</v>
      </c>
      <c r="G60" s="122">
        <v>150000</v>
      </c>
      <c r="H60" s="110">
        <v>135442</v>
      </c>
      <c r="I60" s="74">
        <v>150000</v>
      </c>
      <c r="J60" s="77">
        <v>150000</v>
      </c>
      <c r="K60" s="81">
        <v>103955</v>
      </c>
      <c r="L60" s="13">
        <v>150000</v>
      </c>
      <c r="M60" s="154">
        <v>150000</v>
      </c>
      <c r="N60" s="157">
        <v>79701</v>
      </c>
      <c r="O60" s="13">
        <v>150000</v>
      </c>
    </row>
    <row r="61" spans="1:15" x14ac:dyDescent="0.2">
      <c r="A61" s="10">
        <v>60</v>
      </c>
      <c r="B61" s="14"/>
      <c r="C61" s="14"/>
      <c r="D61" s="15">
        <v>4133</v>
      </c>
      <c r="E61" s="14"/>
      <c r="F61" s="16" t="s">
        <v>200</v>
      </c>
      <c r="G61" s="122">
        <v>0</v>
      </c>
      <c r="H61" s="110">
        <v>0</v>
      </c>
      <c r="I61" s="74">
        <v>0</v>
      </c>
      <c r="J61" s="77">
        <v>4550000</v>
      </c>
      <c r="K61" s="81">
        <v>4550000</v>
      </c>
      <c r="L61" s="13">
        <v>0</v>
      </c>
      <c r="M61" s="154">
        <v>0</v>
      </c>
      <c r="N61" s="157"/>
      <c r="O61" s="13">
        <v>0</v>
      </c>
    </row>
    <row r="62" spans="1:15" x14ac:dyDescent="0.2">
      <c r="A62" s="10">
        <v>61</v>
      </c>
      <c r="B62" s="14"/>
      <c r="C62" s="14"/>
      <c r="D62" s="15">
        <v>4129</v>
      </c>
      <c r="E62" s="14"/>
      <c r="F62" s="16" t="s">
        <v>180</v>
      </c>
      <c r="G62" s="122">
        <v>-50000</v>
      </c>
      <c r="H62" s="110">
        <v>-50000</v>
      </c>
      <c r="I62" s="74">
        <v>0</v>
      </c>
      <c r="J62" s="77">
        <v>0</v>
      </c>
      <c r="K62" s="81">
        <v>0</v>
      </c>
      <c r="L62" s="13">
        <v>0</v>
      </c>
      <c r="M62" s="154">
        <v>0</v>
      </c>
      <c r="N62" s="157"/>
      <c r="O62" s="13">
        <v>0</v>
      </c>
    </row>
    <row r="63" spans="1:15" ht="13.5" thickBot="1" x14ac:dyDescent="0.25">
      <c r="A63" s="10">
        <v>62</v>
      </c>
      <c r="B63" s="30"/>
      <c r="C63" s="31" t="s">
        <v>34</v>
      </c>
      <c r="D63" s="32"/>
      <c r="E63" s="31"/>
      <c r="F63" s="33"/>
      <c r="G63" s="126">
        <f>SUM(G58:G62)+G56+G33</f>
        <v>29019600</v>
      </c>
      <c r="H63" s="114">
        <f>SUM(H58:H62)+H56+H33</f>
        <v>30309917.780000001</v>
      </c>
      <c r="I63" s="34">
        <f>SUM(I9,I26,I32,I56,I58:I62)</f>
        <v>25392000</v>
      </c>
      <c r="J63" s="66">
        <f>SUM(J9,J26,J32,J56,J58:J62)</f>
        <v>39271200</v>
      </c>
      <c r="K63" s="84">
        <f>SUM(K9,K26,K32,K56,K58:K62)</f>
        <v>39486461.369999997</v>
      </c>
      <c r="L63" s="34">
        <f>SUM(L9,L26,L32,L56,L58:L62)</f>
        <v>25969000</v>
      </c>
      <c r="M63" s="66">
        <f>SUM(M9,M26,M32,M56,M58:M62)</f>
        <v>50812700</v>
      </c>
      <c r="N63" s="173">
        <f>SUM(N9,N26,N32,N56,N58:N62)</f>
        <v>51376054.780000001</v>
      </c>
      <c r="O63" s="34">
        <f>SUM(O9,O26,O32,O56,O58:O62)</f>
        <v>35154300</v>
      </c>
    </row>
    <row r="64" spans="1:15" ht="13.5" thickTop="1" x14ac:dyDescent="0.2">
      <c r="A64" s="10">
        <v>63</v>
      </c>
      <c r="B64" s="14"/>
      <c r="C64" s="14"/>
      <c r="D64" s="15"/>
      <c r="E64" s="14"/>
      <c r="F64" s="16"/>
      <c r="G64" s="122"/>
      <c r="H64" s="110"/>
      <c r="I64" s="74"/>
      <c r="J64" s="78"/>
      <c r="K64" s="81"/>
      <c r="L64" s="13"/>
      <c r="M64" s="154"/>
      <c r="O64" s="13"/>
    </row>
    <row r="65" spans="1:18" x14ac:dyDescent="0.2">
      <c r="A65" s="10">
        <v>64</v>
      </c>
      <c r="B65" s="14" t="s">
        <v>35</v>
      </c>
      <c r="C65" s="14"/>
      <c r="D65" s="15"/>
      <c r="E65" s="14"/>
      <c r="F65" s="16"/>
      <c r="G65" s="122"/>
      <c r="H65" s="110"/>
      <c r="I65" s="74"/>
      <c r="J65" s="78"/>
      <c r="K65" s="81"/>
      <c r="L65" s="13"/>
      <c r="M65" s="154"/>
      <c r="N65" s="157"/>
      <c r="O65" s="13"/>
    </row>
    <row r="66" spans="1:18" x14ac:dyDescent="0.2">
      <c r="A66" s="10">
        <v>65</v>
      </c>
      <c r="B66" s="14"/>
      <c r="C66" s="14"/>
      <c r="D66" s="15"/>
      <c r="E66" s="14"/>
      <c r="F66" s="16"/>
      <c r="G66" s="122"/>
      <c r="H66" s="110"/>
      <c r="I66" s="74"/>
      <c r="J66" s="78"/>
      <c r="K66" s="81"/>
      <c r="L66" s="13"/>
      <c r="M66" s="154"/>
      <c r="N66" s="157"/>
      <c r="O66" s="13"/>
    </row>
    <row r="67" spans="1:18" x14ac:dyDescent="0.2">
      <c r="A67" s="10">
        <v>66</v>
      </c>
      <c r="B67" s="30" t="s">
        <v>36</v>
      </c>
      <c r="C67" s="14"/>
      <c r="D67" s="15"/>
      <c r="E67" s="14"/>
      <c r="F67" s="16"/>
      <c r="G67" s="122"/>
      <c r="H67" s="110"/>
      <c r="I67" s="74"/>
      <c r="J67" s="78"/>
      <c r="K67" s="81"/>
      <c r="L67" s="13"/>
      <c r="M67" s="154"/>
      <c r="N67" s="157"/>
      <c r="O67" s="13"/>
    </row>
    <row r="68" spans="1:18" x14ac:dyDescent="0.2">
      <c r="A68" s="10">
        <v>67</v>
      </c>
      <c r="B68" s="14"/>
      <c r="C68" s="14"/>
      <c r="D68" s="15"/>
      <c r="E68" s="14"/>
      <c r="F68" s="16"/>
      <c r="G68" s="122"/>
      <c r="H68" s="110"/>
      <c r="I68" s="74"/>
      <c r="J68" s="78"/>
      <c r="K68" s="81"/>
      <c r="L68" s="13"/>
      <c r="M68" s="154"/>
      <c r="N68" s="157"/>
      <c r="O68" s="13"/>
    </row>
    <row r="69" spans="1:18" x14ac:dyDescent="0.2">
      <c r="A69" s="10">
        <v>68</v>
      </c>
      <c r="B69" s="14" t="s">
        <v>37</v>
      </c>
      <c r="C69" s="14"/>
      <c r="D69" s="15"/>
      <c r="E69" s="14"/>
      <c r="F69" s="16"/>
      <c r="G69" s="122"/>
      <c r="H69" s="110"/>
      <c r="I69" s="74"/>
      <c r="J69" s="78"/>
      <c r="K69" s="81"/>
      <c r="L69" s="13"/>
      <c r="M69" s="154"/>
      <c r="N69" s="157"/>
      <c r="O69" s="13"/>
    </row>
    <row r="70" spans="1:18" x14ac:dyDescent="0.2">
      <c r="A70" s="10">
        <v>69</v>
      </c>
      <c r="B70" s="14"/>
      <c r="C70" s="14">
        <v>2321</v>
      </c>
      <c r="D70" s="15">
        <v>5171</v>
      </c>
      <c r="E70" s="14"/>
      <c r="F70" s="16" t="s">
        <v>38</v>
      </c>
      <c r="G70" s="122">
        <v>0</v>
      </c>
      <c r="H70" s="110">
        <v>0</v>
      </c>
      <c r="I70" s="74">
        <v>0</v>
      </c>
      <c r="J70" s="77">
        <v>0</v>
      </c>
      <c r="K70" s="81">
        <v>0</v>
      </c>
      <c r="L70" s="13">
        <v>0</v>
      </c>
      <c r="M70" s="154">
        <v>0</v>
      </c>
      <c r="N70" s="157">
        <v>0</v>
      </c>
      <c r="O70" s="13">
        <v>0</v>
      </c>
    </row>
    <row r="71" spans="1:18" x14ac:dyDescent="0.2">
      <c r="A71" s="10">
        <v>70</v>
      </c>
      <c r="B71" s="14"/>
      <c r="C71" s="14">
        <v>2321</v>
      </c>
      <c r="D71" s="15">
        <v>5169</v>
      </c>
      <c r="E71" s="14"/>
      <c r="F71" s="16" t="s">
        <v>173</v>
      </c>
      <c r="G71" s="122">
        <v>10000</v>
      </c>
      <c r="H71" s="110">
        <v>7383</v>
      </c>
      <c r="I71" s="75">
        <v>10000</v>
      </c>
      <c r="J71" s="77">
        <v>10000</v>
      </c>
      <c r="K71" s="81">
        <v>8107</v>
      </c>
      <c r="L71" s="13">
        <v>10000</v>
      </c>
      <c r="M71" s="154">
        <v>10000</v>
      </c>
      <c r="N71" s="157">
        <v>7465</v>
      </c>
      <c r="O71" s="13">
        <v>10000</v>
      </c>
    </row>
    <row r="72" spans="1:18" x14ac:dyDescent="0.2">
      <c r="A72" s="10">
        <v>71</v>
      </c>
      <c r="B72" s="14"/>
      <c r="C72" s="14">
        <v>2321</v>
      </c>
      <c r="D72" s="15">
        <v>5499</v>
      </c>
      <c r="E72" s="14"/>
      <c r="F72" s="16" t="s">
        <v>39</v>
      </c>
      <c r="G72" s="122">
        <v>0</v>
      </c>
      <c r="H72" s="110">
        <v>0</v>
      </c>
      <c r="I72" s="74">
        <v>0</v>
      </c>
      <c r="J72" s="77">
        <v>0</v>
      </c>
      <c r="K72" s="81">
        <v>0</v>
      </c>
      <c r="L72" s="13">
        <v>0</v>
      </c>
      <c r="M72" s="154">
        <v>0</v>
      </c>
      <c r="N72" s="157">
        <v>0</v>
      </c>
      <c r="O72" s="13">
        <v>0</v>
      </c>
    </row>
    <row r="73" spans="1:18" x14ac:dyDescent="0.2">
      <c r="A73" s="10">
        <v>72</v>
      </c>
      <c r="B73" s="14"/>
      <c r="C73" s="14">
        <v>3639</v>
      </c>
      <c r="D73" s="15">
        <v>5229</v>
      </c>
      <c r="E73" s="14"/>
      <c r="F73" s="16" t="s">
        <v>41</v>
      </c>
      <c r="G73" s="122">
        <v>10000</v>
      </c>
      <c r="H73" s="110">
        <v>10000</v>
      </c>
      <c r="I73" s="75">
        <v>0</v>
      </c>
      <c r="J73" s="77">
        <v>0</v>
      </c>
      <c r="K73" s="81">
        <v>0</v>
      </c>
      <c r="L73" s="13">
        <v>0</v>
      </c>
      <c r="M73" s="154">
        <v>0</v>
      </c>
      <c r="N73" s="157">
        <v>0</v>
      </c>
      <c r="O73" s="13">
        <v>0</v>
      </c>
    </row>
    <row r="74" spans="1:18" x14ac:dyDescent="0.2">
      <c r="A74" s="10">
        <v>73</v>
      </c>
      <c r="B74" s="14"/>
      <c r="C74" s="14">
        <v>3713</v>
      </c>
      <c r="D74" s="15">
        <v>5499</v>
      </c>
      <c r="E74" s="14"/>
      <c r="F74" s="16" t="s">
        <v>39</v>
      </c>
      <c r="G74" s="122">
        <v>0</v>
      </c>
      <c r="H74" s="110">
        <v>0</v>
      </c>
      <c r="I74" s="75">
        <v>0</v>
      </c>
      <c r="J74" s="77">
        <v>0</v>
      </c>
      <c r="K74" s="81">
        <v>0</v>
      </c>
      <c r="L74" s="13">
        <v>0</v>
      </c>
      <c r="M74" s="154">
        <v>0</v>
      </c>
      <c r="N74" s="157">
        <v>0</v>
      </c>
      <c r="O74" s="13">
        <v>0</v>
      </c>
    </row>
    <row r="75" spans="1:18" x14ac:dyDescent="0.2">
      <c r="A75" s="10">
        <v>74</v>
      </c>
      <c r="B75" s="14"/>
      <c r="C75" s="14">
        <v>3722</v>
      </c>
      <c r="D75" s="15">
        <v>5021</v>
      </c>
      <c r="E75" s="14"/>
      <c r="F75" s="16" t="s">
        <v>42</v>
      </c>
      <c r="G75" s="122">
        <v>0</v>
      </c>
      <c r="H75" s="110">
        <v>0</v>
      </c>
      <c r="I75" s="74">
        <v>0</v>
      </c>
      <c r="J75" s="77">
        <v>0</v>
      </c>
      <c r="K75" s="81">
        <v>0</v>
      </c>
      <c r="L75" s="13">
        <v>80000</v>
      </c>
      <c r="M75" s="154">
        <v>80000</v>
      </c>
      <c r="N75" s="157">
        <v>10800</v>
      </c>
      <c r="O75" s="13">
        <v>30000</v>
      </c>
      <c r="P75" s="164"/>
    </row>
    <row r="76" spans="1:18" x14ac:dyDescent="0.2">
      <c r="A76" s="10">
        <v>75</v>
      </c>
      <c r="B76" s="14"/>
      <c r="C76" s="14">
        <v>3722</v>
      </c>
      <c r="D76" s="15">
        <v>5137</v>
      </c>
      <c r="E76" s="14"/>
      <c r="F76" s="16" t="s">
        <v>43</v>
      </c>
      <c r="G76" s="122">
        <v>70000</v>
      </c>
      <c r="H76" s="110">
        <v>57113</v>
      </c>
      <c r="I76" s="75">
        <v>342500</v>
      </c>
      <c r="J76" s="77">
        <v>342500</v>
      </c>
      <c r="K76" s="81">
        <v>247459</v>
      </c>
      <c r="L76" s="13">
        <v>100000</v>
      </c>
      <c r="M76" s="154">
        <v>92000</v>
      </c>
      <c r="N76" s="157">
        <v>9995</v>
      </c>
      <c r="O76" s="13">
        <v>100000</v>
      </c>
      <c r="P76" s="164"/>
    </row>
    <row r="77" spans="1:18" x14ac:dyDescent="0.2">
      <c r="A77" s="10">
        <v>76</v>
      </c>
      <c r="B77" s="14"/>
      <c r="C77" s="14">
        <v>3722</v>
      </c>
      <c r="D77" s="15">
        <v>5139</v>
      </c>
      <c r="E77" s="14"/>
      <c r="F77" s="16" t="s">
        <v>44</v>
      </c>
      <c r="G77" s="122">
        <v>25000</v>
      </c>
      <c r="H77" s="110">
        <v>0</v>
      </c>
      <c r="I77" s="74">
        <v>10000</v>
      </c>
      <c r="J77" s="77">
        <v>10000</v>
      </c>
      <c r="K77" s="81">
        <v>7582</v>
      </c>
      <c r="L77" s="13">
        <v>5000</v>
      </c>
      <c r="M77" s="154">
        <v>13000</v>
      </c>
      <c r="N77" s="157">
        <v>7714</v>
      </c>
      <c r="O77" s="13">
        <f>10000+10000</f>
        <v>20000</v>
      </c>
      <c r="P77" s="164"/>
    </row>
    <row r="78" spans="1:18" x14ac:dyDescent="0.2">
      <c r="A78" s="10">
        <v>77</v>
      </c>
      <c r="B78" s="14"/>
      <c r="C78" s="14">
        <v>3722</v>
      </c>
      <c r="D78" s="15">
        <v>5169</v>
      </c>
      <c r="E78" s="14"/>
      <c r="F78" s="16" t="s">
        <v>253</v>
      </c>
      <c r="G78" s="122">
        <v>0</v>
      </c>
      <c r="H78" s="110">
        <v>0</v>
      </c>
      <c r="I78" s="75">
        <v>60000</v>
      </c>
      <c r="J78" s="77">
        <v>60000</v>
      </c>
      <c r="K78" s="81">
        <v>60000</v>
      </c>
      <c r="L78" s="13">
        <v>40000</v>
      </c>
      <c r="M78" s="154">
        <v>40000</v>
      </c>
      <c r="N78" s="157">
        <v>39917.9</v>
      </c>
      <c r="O78" s="13">
        <v>40000</v>
      </c>
      <c r="P78" s="103"/>
      <c r="R78" s="101"/>
    </row>
    <row r="79" spans="1:18" x14ac:dyDescent="0.2">
      <c r="A79" s="10">
        <v>78</v>
      </c>
      <c r="B79" s="14"/>
      <c r="C79" s="14">
        <v>3722</v>
      </c>
      <c r="D79" s="15">
        <v>5169</v>
      </c>
      <c r="E79" s="14"/>
      <c r="F79" s="16" t="s">
        <v>45</v>
      </c>
      <c r="G79" s="122">
        <v>525000</v>
      </c>
      <c r="H79" s="110">
        <v>510586</v>
      </c>
      <c r="I79" s="74">
        <v>590000</v>
      </c>
      <c r="J79" s="77">
        <v>590000</v>
      </c>
      <c r="K79" s="81">
        <v>544510</v>
      </c>
      <c r="L79" s="13">
        <v>611000</v>
      </c>
      <c r="M79" s="154">
        <v>611000</v>
      </c>
      <c r="N79" s="157">
        <v>483904.05</v>
      </c>
      <c r="O79" s="13">
        <v>611000</v>
      </c>
      <c r="P79" s="164"/>
      <c r="Q79" s="131" t="s">
        <v>245</v>
      </c>
    </row>
    <row r="80" spans="1:18" x14ac:dyDescent="0.2">
      <c r="A80" s="10">
        <v>79</v>
      </c>
      <c r="B80" s="14"/>
      <c r="C80" s="14">
        <v>3722</v>
      </c>
      <c r="D80" s="15">
        <v>5171</v>
      </c>
      <c r="E80" s="14"/>
      <c r="F80" s="16" t="s">
        <v>47</v>
      </c>
      <c r="G80" s="122">
        <v>51000</v>
      </c>
      <c r="H80" s="110">
        <v>50378</v>
      </c>
      <c r="I80" s="75">
        <v>50000</v>
      </c>
      <c r="J80" s="77">
        <v>50000</v>
      </c>
      <c r="K80" s="81">
        <v>0</v>
      </c>
      <c r="L80" s="13">
        <v>50000</v>
      </c>
      <c r="M80" s="154">
        <v>50000</v>
      </c>
      <c r="N80" s="157">
        <v>44421.62</v>
      </c>
      <c r="O80" s="13">
        <v>50000</v>
      </c>
      <c r="P80" s="164"/>
    </row>
    <row r="81" spans="1:18" x14ac:dyDescent="0.2">
      <c r="A81" s="10">
        <v>80</v>
      </c>
      <c r="B81" s="14"/>
      <c r="C81" s="14">
        <v>3722</v>
      </c>
      <c r="D81" s="15">
        <v>5499</v>
      </c>
      <c r="E81" s="14"/>
      <c r="F81" s="16" t="s">
        <v>48</v>
      </c>
      <c r="G81" s="122">
        <v>960000</v>
      </c>
      <c r="H81" s="110">
        <v>880713</v>
      </c>
      <c r="I81" s="74">
        <v>960000</v>
      </c>
      <c r="J81" s="77">
        <v>960000</v>
      </c>
      <c r="K81" s="81">
        <v>927634</v>
      </c>
      <c r="L81" s="13">
        <v>960000</v>
      </c>
      <c r="M81" s="154">
        <v>960000</v>
      </c>
      <c r="N81" s="157">
        <v>227328</v>
      </c>
      <c r="O81" s="13">
        <v>960000</v>
      </c>
      <c r="P81" s="103"/>
    </row>
    <row r="82" spans="1:18" x14ac:dyDescent="0.2">
      <c r="A82" s="10">
        <v>81</v>
      </c>
      <c r="B82" s="14"/>
      <c r="C82" s="14">
        <v>3753</v>
      </c>
      <c r="D82" s="15">
        <v>5169</v>
      </c>
      <c r="E82" s="14"/>
      <c r="F82" s="16" t="s">
        <v>252</v>
      </c>
      <c r="G82" s="122">
        <v>0</v>
      </c>
      <c r="H82" s="110">
        <v>0</v>
      </c>
      <c r="I82" s="74">
        <v>0</v>
      </c>
      <c r="J82" s="77">
        <v>0</v>
      </c>
      <c r="K82" s="81">
        <v>0</v>
      </c>
      <c r="L82" s="13">
        <v>80000</v>
      </c>
      <c r="M82" s="154">
        <v>80000</v>
      </c>
      <c r="N82" s="157">
        <v>32380</v>
      </c>
      <c r="O82" s="13">
        <v>40000</v>
      </c>
      <c r="P82" s="164"/>
      <c r="R82" s="101"/>
    </row>
    <row r="83" spans="1:18" x14ac:dyDescent="0.2">
      <c r="A83" s="10">
        <v>82</v>
      </c>
      <c r="B83" s="14"/>
      <c r="C83" s="14"/>
      <c r="D83" s="35" t="s">
        <v>49</v>
      </c>
      <c r="E83" s="16"/>
      <c r="F83" s="14"/>
      <c r="G83" s="122"/>
      <c r="H83" s="110"/>
      <c r="I83" s="74"/>
      <c r="J83" s="77"/>
      <c r="K83" s="81"/>
      <c r="L83" s="13"/>
      <c r="M83" s="154"/>
      <c r="N83" s="157"/>
      <c r="O83" s="13"/>
    </row>
    <row r="84" spans="1:18" x14ac:dyDescent="0.2">
      <c r="A84" s="10">
        <v>83</v>
      </c>
      <c r="B84" s="14"/>
      <c r="C84" s="14">
        <v>3745</v>
      </c>
      <c r="D84" s="15">
        <v>5021</v>
      </c>
      <c r="E84" s="16"/>
      <c r="F84" s="16" t="s">
        <v>42</v>
      </c>
      <c r="G84" s="122">
        <v>0</v>
      </c>
      <c r="H84" s="110">
        <v>0</v>
      </c>
      <c r="I84" s="74">
        <v>0</v>
      </c>
      <c r="J84" s="77">
        <v>180000</v>
      </c>
      <c r="K84" s="81">
        <v>162328</v>
      </c>
      <c r="L84" s="13">
        <v>100000</v>
      </c>
      <c r="M84" s="154">
        <v>100000</v>
      </c>
      <c r="N84" s="157">
        <v>91700</v>
      </c>
      <c r="O84" s="13">
        <v>100000</v>
      </c>
      <c r="P84" s="164"/>
      <c r="Q84" s="101" t="s">
        <v>259</v>
      </c>
    </row>
    <row r="85" spans="1:18" x14ac:dyDescent="0.2">
      <c r="A85" s="10">
        <v>84</v>
      </c>
      <c r="B85" s="14"/>
      <c r="C85" s="14">
        <v>3745</v>
      </c>
      <c r="D85" s="15">
        <v>5031</v>
      </c>
      <c r="E85" s="16"/>
      <c r="F85" s="16" t="s">
        <v>260</v>
      </c>
      <c r="G85" s="122">
        <v>0</v>
      </c>
      <c r="H85" s="110">
        <v>0</v>
      </c>
      <c r="I85" s="74">
        <v>0</v>
      </c>
      <c r="J85" s="77">
        <v>0</v>
      </c>
      <c r="K85" s="81">
        <v>0</v>
      </c>
      <c r="L85" s="13">
        <v>0</v>
      </c>
      <c r="M85" s="154">
        <v>0</v>
      </c>
      <c r="N85" s="157">
        <v>5575</v>
      </c>
      <c r="O85" s="13">
        <v>0</v>
      </c>
      <c r="P85" s="164"/>
      <c r="Q85" s="101"/>
    </row>
    <row r="86" spans="1:18" x14ac:dyDescent="0.2">
      <c r="A86" s="10">
        <v>85</v>
      </c>
      <c r="B86" s="14"/>
      <c r="C86" s="14">
        <v>3745</v>
      </c>
      <c r="D86" s="15">
        <v>5031</v>
      </c>
      <c r="E86" s="16"/>
      <c r="F86" s="16" t="s">
        <v>261</v>
      </c>
      <c r="G86" s="122">
        <v>0</v>
      </c>
      <c r="H86" s="110">
        <v>0</v>
      </c>
      <c r="I86" s="74">
        <v>0</v>
      </c>
      <c r="J86" s="77">
        <v>0</v>
      </c>
      <c r="K86" s="81">
        <v>0</v>
      </c>
      <c r="L86" s="13">
        <v>0</v>
      </c>
      <c r="M86" s="154">
        <v>0</v>
      </c>
      <c r="N86" s="157">
        <v>2007</v>
      </c>
      <c r="O86" s="13">
        <v>0</v>
      </c>
      <c r="P86" s="164"/>
      <c r="Q86" s="101"/>
    </row>
    <row r="87" spans="1:18" x14ac:dyDescent="0.2">
      <c r="A87" s="10">
        <v>86</v>
      </c>
      <c r="B87" s="14"/>
      <c r="C87" s="14">
        <v>3745</v>
      </c>
      <c r="D87" s="15">
        <v>5137</v>
      </c>
      <c r="E87" s="14"/>
      <c r="F87" s="16" t="s">
        <v>43</v>
      </c>
      <c r="G87" s="122">
        <v>0</v>
      </c>
      <c r="H87" s="110">
        <v>0</v>
      </c>
      <c r="I87" s="74">
        <v>0</v>
      </c>
      <c r="J87" s="77">
        <v>0</v>
      </c>
      <c r="K87" s="81">
        <v>0</v>
      </c>
      <c r="L87" s="13">
        <v>0</v>
      </c>
      <c r="M87" s="154">
        <v>0</v>
      </c>
      <c r="N87" s="157">
        <v>0</v>
      </c>
      <c r="O87" s="13">
        <v>0</v>
      </c>
    </row>
    <row r="88" spans="1:18" x14ac:dyDescent="0.2">
      <c r="A88" s="10">
        <v>87</v>
      </c>
      <c r="B88" s="14"/>
      <c r="C88" s="14">
        <v>3745</v>
      </c>
      <c r="D88" s="15">
        <v>5139</v>
      </c>
      <c r="E88" s="14"/>
      <c r="F88" s="16" t="s">
        <v>44</v>
      </c>
      <c r="G88" s="122">
        <v>0</v>
      </c>
      <c r="H88" s="110">
        <v>0</v>
      </c>
      <c r="I88" s="74">
        <v>0</v>
      </c>
      <c r="J88" s="77">
        <v>0</v>
      </c>
      <c r="K88" s="81">
        <v>0</v>
      </c>
      <c r="L88" s="13">
        <v>5000</v>
      </c>
      <c r="M88" s="154">
        <v>5000</v>
      </c>
      <c r="N88" s="157">
        <v>4867</v>
      </c>
      <c r="O88" s="13">
        <v>5000</v>
      </c>
      <c r="P88" s="103"/>
    </row>
    <row r="89" spans="1:18" x14ac:dyDescent="0.2">
      <c r="A89" s="10">
        <v>88</v>
      </c>
      <c r="B89" s="14"/>
      <c r="C89" s="14">
        <v>3745</v>
      </c>
      <c r="D89" s="15">
        <v>5169</v>
      </c>
      <c r="E89" s="14"/>
      <c r="F89" s="16" t="s">
        <v>40</v>
      </c>
      <c r="G89" s="122">
        <v>1300000</v>
      </c>
      <c r="H89" s="110">
        <v>832232.67</v>
      </c>
      <c r="I89" s="75">
        <v>1100000</v>
      </c>
      <c r="J89" s="77">
        <v>1100000</v>
      </c>
      <c r="K89" s="81">
        <v>702628.88</v>
      </c>
      <c r="L89" s="13">
        <v>1100000</v>
      </c>
      <c r="M89" s="154">
        <v>1100000</v>
      </c>
      <c r="N89" s="157">
        <v>418950.12</v>
      </c>
      <c r="O89" s="13">
        <v>1100000</v>
      </c>
      <c r="P89" s="164"/>
      <c r="R89" s="101"/>
    </row>
    <row r="90" spans="1:18" x14ac:dyDescent="0.2">
      <c r="A90" s="10">
        <v>89</v>
      </c>
      <c r="B90" s="14"/>
      <c r="C90" s="14">
        <v>3745</v>
      </c>
      <c r="D90" s="15">
        <v>5171</v>
      </c>
      <c r="E90" s="14"/>
      <c r="F90" s="16" t="s">
        <v>50</v>
      </c>
      <c r="G90" s="122">
        <v>0</v>
      </c>
      <c r="H90" s="110">
        <v>0</v>
      </c>
      <c r="I90" s="74">
        <v>0</v>
      </c>
      <c r="J90" s="77">
        <v>0</v>
      </c>
      <c r="K90" s="81">
        <v>0</v>
      </c>
      <c r="L90" s="13">
        <v>0</v>
      </c>
      <c r="M90" s="154">
        <v>0</v>
      </c>
      <c r="N90" s="157">
        <v>0</v>
      </c>
      <c r="O90" s="13">
        <v>0</v>
      </c>
    </row>
    <row r="91" spans="1:18" x14ac:dyDescent="0.2">
      <c r="A91" s="10">
        <v>90</v>
      </c>
      <c r="B91" s="14"/>
      <c r="C91" s="14">
        <v>3745</v>
      </c>
      <c r="D91" s="15">
        <v>5169</v>
      </c>
      <c r="E91" s="14"/>
      <c r="F91" s="16" t="s">
        <v>262</v>
      </c>
      <c r="G91" s="122">
        <v>0</v>
      </c>
      <c r="H91" s="110">
        <v>0</v>
      </c>
      <c r="I91" s="74">
        <v>0</v>
      </c>
      <c r="J91" s="77">
        <v>0</v>
      </c>
      <c r="K91" s="81">
        <v>0</v>
      </c>
      <c r="L91" s="13">
        <v>0</v>
      </c>
      <c r="M91" s="154">
        <v>0</v>
      </c>
      <c r="N91" s="157">
        <v>10295</v>
      </c>
      <c r="O91" s="13">
        <v>0</v>
      </c>
    </row>
    <row r="92" spans="1:18" x14ac:dyDescent="0.2">
      <c r="A92" s="10">
        <v>91</v>
      </c>
      <c r="B92" s="14"/>
      <c r="C92" s="14">
        <v>3745</v>
      </c>
      <c r="D92" s="15">
        <v>5175</v>
      </c>
      <c r="E92" s="14"/>
      <c r="F92" s="16" t="s">
        <v>263</v>
      </c>
      <c r="G92" s="122">
        <v>0</v>
      </c>
      <c r="H92" s="110">
        <v>0</v>
      </c>
      <c r="I92" s="74">
        <v>0</v>
      </c>
      <c r="J92" s="77">
        <v>0</v>
      </c>
      <c r="K92" s="81">
        <v>0</v>
      </c>
      <c r="L92" s="13">
        <v>0</v>
      </c>
      <c r="M92" s="154">
        <v>0</v>
      </c>
      <c r="N92" s="157">
        <v>2379</v>
      </c>
      <c r="O92" s="13">
        <v>0</v>
      </c>
    </row>
    <row r="93" spans="1:18" x14ac:dyDescent="0.2">
      <c r="A93" s="10">
        <v>92</v>
      </c>
      <c r="B93" s="14"/>
      <c r="C93" s="14">
        <v>3745</v>
      </c>
      <c r="D93" s="15">
        <v>5179</v>
      </c>
      <c r="E93" s="14"/>
      <c r="F93" s="16" t="s">
        <v>51</v>
      </c>
      <c r="G93" s="122">
        <v>5000</v>
      </c>
      <c r="H93" s="110">
        <v>0</v>
      </c>
      <c r="I93" s="74">
        <v>5000</v>
      </c>
      <c r="J93" s="77">
        <v>5000</v>
      </c>
      <c r="K93" s="81">
        <v>85</v>
      </c>
      <c r="L93" s="13">
        <v>20000</v>
      </c>
      <c r="M93" s="154">
        <v>20000</v>
      </c>
      <c r="N93" s="157">
        <v>87</v>
      </c>
      <c r="O93" s="13">
        <v>20000</v>
      </c>
      <c r="P93" s="164"/>
      <c r="Q93" t="s">
        <v>249</v>
      </c>
      <c r="R93" s="103"/>
    </row>
    <row r="94" spans="1:18" x14ac:dyDescent="0.2">
      <c r="A94" s="10">
        <v>93</v>
      </c>
      <c r="B94" s="36"/>
      <c r="C94" s="36"/>
      <c r="D94" s="37" t="s">
        <v>52</v>
      </c>
      <c r="E94" s="38"/>
      <c r="F94" s="36"/>
      <c r="G94" s="127">
        <f>SUM(G84:G93)</f>
        <v>1305000</v>
      </c>
      <c r="H94" s="115">
        <f>SUM(H84:H93)</f>
        <v>832232.67</v>
      </c>
      <c r="I94" s="39">
        <f>SUM(I87:I93)</f>
        <v>1105000</v>
      </c>
      <c r="J94" s="77">
        <f t="shared" ref="J94:M94" si="1">SUM(J84:J93)</f>
        <v>1285000</v>
      </c>
      <c r="K94" s="85">
        <f t="shared" si="1"/>
        <v>865041.88</v>
      </c>
      <c r="L94" s="39">
        <f t="shared" si="1"/>
        <v>1225000</v>
      </c>
      <c r="M94" s="67">
        <f t="shared" si="1"/>
        <v>1225000</v>
      </c>
      <c r="N94" s="158">
        <f>SUM(N84:N93)</f>
        <v>535860.12</v>
      </c>
      <c r="O94" s="39">
        <f>SUM(O84:O93)</f>
        <v>1225000</v>
      </c>
    </row>
    <row r="95" spans="1:18" ht="13.5" thickBot="1" x14ac:dyDescent="0.25">
      <c r="A95" s="10">
        <v>94</v>
      </c>
      <c r="B95" s="14"/>
      <c r="C95" s="17" t="s">
        <v>53</v>
      </c>
      <c r="D95" s="18"/>
      <c r="E95" s="17"/>
      <c r="F95" s="19"/>
      <c r="G95" s="123">
        <f>G94+SUM(G70:G81)</f>
        <v>2956000</v>
      </c>
      <c r="H95" s="111">
        <f t="shared" ref="H95:M95" si="2">SUM(H70:H93)</f>
        <v>2348405.67</v>
      </c>
      <c r="I95" s="20">
        <f t="shared" si="2"/>
        <v>3127500</v>
      </c>
      <c r="J95" s="64">
        <f t="shared" si="2"/>
        <v>3307500</v>
      </c>
      <c r="K95" s="82">
        <f t="shared" si="2"/>
        <v>2660333.88</v>
      </c>
      <c r="L95" s="20">
        <f t="shared" si="2"/>
        <v>3161000</v>
      </c>
      <c r="M95" s="64">
        <f t="shared" si="2"/>
        <v>3161000</v>
      </c>
      <c r="N95" s="171">
        <f>SUM(N70:N93)</f>
        <v>1399785.69</v>
      </c>
      <c r="O95" s="20">
        <f>SUM(O70:O93)</f>
        <v>3086000</v>
      </c>
    </row>
    <row r="96" spans="1:18" ht="13.5" thickTop="1" x14ac:dyDescent="0.2">
      <c r="A96" s="10">
        <v>95</v>
      </c>
      <c r="B96" s="14"/>
      <c r="C96" s="14"/>
      <c r="D96" s="15"/>
      <c r="E96" s="14"/>
      <c r="F96" s="16"/>
      <c r="G96" s="122"/>
      <c r="H96" s="110"/>
      <c r="I96" s="74"/>
      <c r="J96" s="78"/>
      <c r="K96" s="81"/>
      <c r="L96" s="13"/>
      <c r="M96" s="154"/>
      <c r="O96" s="13"/>
    </row>
    <row r="97" spans="1:18" x14ac:dyDescent="0.2">
      <c r="A97" s="10">
        <v>96</v>
      </c>
      <c r="B97" s="14" t="s">
        <v>54</v>
      </c>
      <c r="C97" s="14"/>
      <c r="D97" s="15"/>
      <c r="E97" s="14"/>
      <c r="F97" s="16"/>
      <c r="G97" s="122"/>
      <c r="H97" s="110"/>
      <c r="I97" s="74"/>
      <c r="J97" s="78"/>
      <c r="K97" s="81"/>
      <c r="L97" s="13"/>
      <c r="M97" s="154"/>
      <c r="N97" s="157"/>
      <c r="O97" s="13"/>
    </row>
    <row r="98" spans="1:18" x14ac:dyDescent="0.2">
      <c r="A98" s="10">
        <v>97</v>
      </c>
      <c r="B98" s="14"/>
      <c r="C98" s="14">
        <v>2212</v>
      </c>
      <c r="D98" s="35" t="s">
        <v>55</v>
      </c>
      <c r="E98" s="16"/>
      <c r="F98" s="40"/>
      <c r="G98" s="122"/>
      <c r="H98" s="110"/>
      <c r="I98" s="74"/>
      <c r="J98" s="78"/>
      <c r="K98" s="81"/>
      <c r="L98" s="13"/>
      <c r="M98" s="154"/>
      <c r="N98" s="157"/>
      <c r="O98" s="13"/>
    </row>
    <row r="99" spans="1:18" x14ac:dyDescent="0.2">
      <c r="A99" s="10">
        <v>98</v>
      </c>
      <c r="B99" s="14"/>
      <c r="C99" s="14">
        <v>2212</v>
      </c>
      <c r="D99" s="15">
        <v>5137</v>
      </c>
      <c r="E99" s="16"/>
      <c r="F99" s="16" t="s">
        <v>43</v>
      </c>
      <c r="G99" s="122">
        <v>30000</v>
      </c>
      <c r="H99" s="110">
        <v>0</v>
      </c>
      <c r="I99" s="74">
        <v>50000</v>
      </c>
      <c r="J99" s="77">
        <v>50000</v>
      </c>
      <c r="K99" s="81">
        <v>6279.9</v>
      </c>
      <c r="L99" s="13">
        <v>50000</v>
      </c>
      <c r="M99" s="154">
        <v>50000</v>
      </c>
      <c r="N99" s="157">
        <v>0</v>
      </c>
      <c r="O99" s="13">
        <v>50000</v>
      </c>
      <c r="P99" s="164"/>
      <c r="R99" s="101"/>
    </row>
    <row r="100" spans="1:18" x14ac:dyDescent="0.2">
      <c r="A100" s="10">
        <v>99</v>
      </c>
      <c r="B100" s="14"/>
      <c r="C100" s="14">
        <v>2212</v>
      </c>
      <c r="D100" s="15">
        <v>5139</v>
      </c>
      <c r="E100" s="14"/>
      <c r="F100" s="16" t="s">
        <v>44</v>
      </c>
      <c r="G100" s="122">
        <v>20000</v>
      </c>
      <c r="H100" s="110">
        <v>0</v>
      </c>
      <c r="I100" s="74">
        <v>20000</v>
      </c>
      <c r="J100" s="77">
        <v>20000</v>
      </c>
      <c r="K100" s="81">
        <v>0</v>
      </c>
      <c r="L100" s="13">
        <v>20000</v>
      </c>
      <c r="M100" s="154">
        <v>20000</v>
      </c>
      <c r="N100" s="157">
        <v>5891</v>
      </c>
      <c r="O100" s="13">
        <v>15000</v>
      </c>
      <c r="P100" s="103"/>
      <c r="Q100" s="101" t="s">
        <v>46</v>
      </c>
    </row>
    <row r="101" spans="1:18" x14ac:dyDescent="0.2">
      <c r="A101" s="10">
        <v>100</v>
      </c>
      <c r="B101" s="14"/>
      <c r="C101" s="14">
        <v>2212</v>
      </c>
      <c r="D101" s="15">
        <v>5154</v>
      </c>
      <c r="E101" s="14"/>
      <c r="F101" s="16" t="s">
        <v>56</v>
      </c>
      <c r="G101" s="122">
        <v>2000</v>
      </c>
      <c r="H101" s="110">
        <v>1674</v>
      </c>
      <c r="I101" s="74">
        <v>2000</v>
      </c>
      <c r="J101" s="77">
        <v>2000</v>
      </c>
      <c r="K101" s="81">
        <v>1662.37</v>
      </c>
      <c r="L101" s="13">
        <v>2000</v>
      </c>
      <c r="M101" s="154">
        <v>2000</v>
      </c>
      <c r="N101" s="157">
        <v>1608</v>
      </c>
      <c r="O101" s="13">
        <v>2000</v>
      </c>
      <c r="P101" s="103"/>
    </row>
    <row r="102" spans="1:18" x14ac:dyDescent="0.2">
      <c r="A102" s="10">
        <v>101</v>
      </c>
      <c r="B102" s="14"/>
      <c r="C102" s="14">
        <v>2212</v>
      </c>
      <c r="D102" s="15">
        <v>5169</v>
      </c>
      <c r="E102" s="14"/>
      <c r="F102" s="16" t="s">
        <v>57</v>
      </c>
      <c r="G102" s="122">
        <v>650000</v>
      </c>
      <c r="H102" s="110">
        <v>406201.29</v>
      </c>
      <c r="I102" s="74">
        <v>680000</v>
      </c>
      <c r="J102" s="77">
        <v>680000</v>
      </c>
      <c r="K102" s="81">
        <v>514506.94</v>
      </c>
      <c r="L102" s="13">
        <v>770000</v>
      </c>
      <c r="M102" s="154">
        <v>770000</v>
      </c>
      <c r="N102" s="157">
        <v>293838.34999999998</v>
      </c>
      <c r="O102" s="13">
        <v>770000</v>
      </c>
      <c r="P102" s="164"/>
      <c r="Q102" s="131" t="s">
        <v>245</v>
      </c>
      <c r="R102" s="103"/>
    </row>
    <row r="103" spans="1:18" x14ac:dyDescent="0.2">
      <c r="A103" s="10">
        <v>102</v>
      </c>
      <c r="B103" s="14"/>
      <c r="C103" s="14">
        <v>2212</v>
      </c>
      <c r="D103" s="15">
        <v>5171</v>
      </c>
      <c r="E103" s="14"/>
      <c r="F103" s="16" t="s">
        <v>58</v>
      </c>
      <c r="G103" s="122">
        <v>160000</v>
      </c>
      <c r="H103" s="110">
        <v>144232</v>
      </c>
      <c r="I103" s="75">
        <v>120000</v>
      </c>
      <c r="J103" s="77">
        <v>95000</v>
      </c>
      <c r="K103" s="81">
        <v>0</v>
      </c>
      <c r="L103" s="13">
        <v>120000</v>
      </c>
      <c r="M103" s="154">
        <v>120000</v>
      </c>
      <c r="N103" s="157">
        <v>6150</v>
      </c>
      <c r="O103" s="13">
        <v>120000</v>
      </c>
      <c r="P103" s="164"/>
    </row>
    <row r="104" spans="1:18" x14ac:dyDescent="0.2">
      <c r="A104" s="10">
        <v>103</v>
      </c>
      <c r="B104" s="14"/>
      <c r="C104" s="14">
        <v>2219</v>
      </c>
      <c r="D104" s="35" t="s">
        <v>59</v>
      </c>
      <c r="E104" s="16"/>
      <c r="F104" s="40"/>
      <c r="G104" s="122"/>
      <c r="H104" s="110"/>
      <c r="I104" s="74"/>
      <c r="J104" s="77"/>
      <c r="K104" s="81"/>
      <c r="L104" s="13"/>
      <c r="M104" s="154"/>
      <c r="N104" s="157"/>
      <c r="O104" s="13"/>
    </row>
    <row r="105" spans="1:18" x14ac:dyDescent="0.2">
      <c r="A105" s="10">
        <v>104</v>
      </c>
      <c r="B105" s="14"/>
      <c r="C105" s="14">
        <v>2219</v>
      </c>
      <c r="D105" s="15">
        <v>5169</v>
      </c>
      <c r="E105" s="14"/>
      <c r="F105" s="16" t="s">
        <v>40</v>
      </c>
      <c r="G105" s="122">
        <v>400000</v>
      </c>
      <c r="H105" s="110">
        <v>358613.12</v>
      </c>
      <c r="I105" s="74">
        <v>400000</v>
      </c>
      <c r="J105" s="77">
        <v>400000</v>
      </c>
      <c r="K105" s="81">
        <v>272847.90999999997</v>
      </c>
      <c r="L105" s="13">
        <v>440000</v>
      </c>
      <c r="M105" s="154">
        <v>440000</v>
      </c>
      <c r="N105" s="157">
        <v>195892.21</v>
      </c>
      <c r="O105" s="13">
        <v>440000</v>
      </c>
      <c r="P105" s="164"/>
      <c r="Q105" s="131" t="s">
        <v>245</v>
      </c>
    </row>
    <row r="106" spans="1:18" x14ac:dyDescent="0.2">
      <c r="A106" s="10">
        <v>105</v>
      </c>
      <c r="B106" s="14"/>
      <c r="C106" s="14">
        <v>2219</v>
      </c>
      <c r="D106" s="15">
        <v>5171</v>
      </c>
      <c r="E106" s="14"/>
      <c r="F106" s="16" t="s">
        <v>58</v>
      </c>
      <c r="G106" s="122">
        <v>600000</v>
      </c>
      <c r="H106" s="110">
        <v>101144.31</v>
      </c>
      <c r="I106" s="74">
        <v>200000</v>
      </c>
      <c r="J106" s="77">
        <v>225000</v>
      </c>
      <c r="K106" s="81">
        <v>214238</v>
      </c>
      <c r="L106" s="13">
        <v>300000</v>
      </c>
      <c r="M106" s="154">
        <v>300000</v>
      </c>
      <c r="N106" s="157">
        <v>12217.57</v>
      </c>
      <c r="O106" s="13">
        <v>300000</v>
      </c>
      <c r="P106" s="164"/>
      <c r="R106" s="103"/>
    </row>
    <row r="107" spans="1:18" x14ac:dyDescent="0.2">
      <c r="A107" s="10">
        <v>106</v>
      </c>
      <c r="B107" s="14"/>
      <c r="C107" s="14">
        <v>2221</v>
      </c>
      <c r="D107" s="15">
        <v>5171</v>
      </c>
      <c r="E107" s="14"/>
      <c r="F107" s="16" t="s">
        <v>247</v>
      </c>
      <c r="G107" s="122">
        <v>0</v>
      </c>
      <c r="H107" s="110">
        <v>0</v>
      </c>
      <c r="I107" s="74">
        <v>0</v>
      </c>
      <c r="J107" s="77">
        <v>0</v>
      </c>
      <c r="K107" s="81">
        <v>0</v>
      </c>
      <c r="L107" s="13">
        <v>10000</v>
      </c>
      <c r="M107" s="154">
        <v>10000</v>
      </c>
      <c r="N107" s="157">
        <v>1500</v>
      </c>
      <c r="O107" s="13">
        <v>10000</v>
      </c>
      <c r="P107" s="164"/>
      <c r="R107" s="101"/>
    </row>
    <row r="108" spans="1:18" ht="13.5" thickBot="1" x14ac:dyDescent="0.25">
      <c r="A108" s="10">
        <v>107</v>
      </c>
      <c r="B108" s="14"/>
      <c r="C108" s="17" t="s">
        <v>60</v>
      </c>
      <c r="D108" s="18"/>
      <c r="E108" s="17"/>
      <c r="F108" s="19"/>
      <c r="G108" s="123">
        <f t="shared" ref="G108:M108" si="3">SUM(G99:G107)</f>
        <v>1862000</v>
      </c>
      <c r="H108" s="111">
        <f t="shared" si="3"/>
        <v>1011864.72</v>
      </c>
      <c r="I108" s="20">
        <f t="shared" si="3"/>
        <v>1472000</v>
      </c>
      <c r="J108" s="64">
        <f t="shared" si="3"/>
        <v>1472000</v>
      </c>
      <c r="K108" s="82">
        <f t="shared" si="3"/>
        <v>1009535.12</v>
      </c>
      <c r="L108" s="20">
        <f t="shared" si="3"/>
        <v>1712000</v>
      </c>
      <c r="M108" s="64">
        <f t="shared" si="3"/>
        <v>1712000</v>
      </c>
      <c r="N108" s="171">
        <f>SUM(N99:N107)</f>
        <v>517097.12999999995</v>
      </c>
      <c r="O108" s="20">
        <f>SUM(O99:O107)</f>
        <v>1707000</v>
      </c>
    </row>
    <row r="109" spans="1:18" ht="13.5" thickTop="1" x14ac:dyDescent="0.2">
      <c r="A109" s="10">
        <v>108</v>
      </c>
      <c r="B109" s="14"/>
      <c r="C109" s="14"/>
      <c r="D109" s="15"/>
      <c r="E109" s="14"/>
      <c r="F109" s="16"/>
      <c r="G109" s="122"/>
      <c r="H109" s="110"/>
      <c r="I109" s="74"/>
      <c r="J109" s="78"/>
      <c r="K109" s="81"/>
      <c r="L109" s="13"/>
      <c r="M109" s="154"/>
      <c r="O109" s="13"/>
    </row>
    <row r="110" spans="1:18" x14ac:dyDescent="0.2">
      <c r="A110" s="10">
        <v>109</v>
      </c>
      <c r="B110" s="14" t="s">
        <v>61</v>
      </c>
      <c r="C110" s="14"/>
      <c r="D110" s="15"/>
      <c r="E110" s="14"/>
      <c r="F110" s="16"/>
      <c r="G110" s="122"/>
      <c r="H110" s="110"/>
      <c r="I110" s="74"/>
      <c r="J110" s="78"/>
      <c r="K110" s="81"/>
      <c r="L110" s="13"/>
      <c r="M110" s="154"/>
      <c r="N110" s="157"/>
      <c r="O110" s="13"/>
    </row>
    <row r="111" spans="1:18" x14ac:dyDescent="0.2">
      <c r="A111" s="10">
        <v>110</v>
      </c>
      <c r="B111" s="14"/>
      <c r="C111" s="14">
        <v>3111</v>
      </c>
      <c r="D111" s="15">
        <v>5154</v>
      </c>
      <c r="E111" s="14"/>
      <c r="F111" s="16" t="s">
        <v>56</v>
      </c>
      <c r="G111" s="122">
        <v>0</v>
      </c>
      <c r="H111" s="110">
        <v>0</v>
      </c>
      <c r="I111" s="74">
        <v>0</v>
      </c>
      <c r="J111" s="77">
        <v>0</v>
      </c>
      <c r="K111" s="81">
        <v>0</v>
      </c>
      <c r="L111" s="13">
        <v>0</v>
      </c>
      <c r="M111" s="154">
        <v>0</v>
      </c>
      <c r="N111" s="157"/>
      <c r="O111" s="13"/>
    </row>
    <row r="112" spans="1:18" x14ac:dyDescent="0.2">
      <c r="A112" s="10">
        <v>111</v>
      </c>
      <c r="B112" s="14"/>
      <c r="C112" s="14">
        <v>3111</v>
      </c>
      <c r="D112" s="15">
        <v>5137</v>
      </c>
      <c r="E112" s="14"/>
      <c r="F112" s="16" t="s">
        <v>62</v>
      </c>
      <c r="G112" s="122">
        <v>0</v>
      </c>
      <c r="H112" s="110">
        <v>0</v>
      </c>
      <c r="I112" s="75">
        <v>30000</v>
      </c>
      <c r="J112" s="77">
        <v>30000</v>
      </c>
      <c r="K112" s="81">
        <v>4999</v>
      </c>
      <c r="L112" s="13">
        <v>30000</v>
      </c>
      <c r="M112" s="154">
        <v>30000</v>
      </c>
      <c r="N112" s="157">
        <v>0</v>
      </c>
      <c r="O112" s="13">
        <v>30000</v>
      </c>
      <c r="P112" s="103"/>
    </row>
    <row r="113" spans="1:18" x14ac:dyDescent="0.2">
      <c r="A113" s="10">
        <v>112</v>
      </c>
      <c r="B113" s="14"/>
      <c r="C113" s="14">
        <v>3111</v>
      </c>
      <c r="D113" s="15">
        <v>5163</v>
      </c>
      <c r="E113" s="14"/>
      <c r="F113" s="16" t="s">
        <v>63</v>
      </c>
      <c r="G113" s="122">
        <v>0</v>
      </c>
      <c r="H113" s="110">
        <v>0</v>
      </c>
      <c r="I113" s="74">
        <v>0</v>
      </c>
      <c r="J113" s="77">
        <v>0</v>
      </c>
      <c r="K113" s="81">
        <v>0</v>
      </c>
      <c r="L113" s="13"/>
      <c r="M113" s="154">
        <v>0</v>
      </c>
      <c r="N113" s="157">
        <v>0</v>
      </c>
      <c r="O113" s="13">
        <v>0</v>
      </c>
    </row>
    <row r="114" spans="1:18" x14ac:dyDescent="0.2">
      <c r="A114" s="10">
        <v>113</v>
      </c>
      <c r="B114" s="14"/>
      <c r="C114" s="14">
        <v>3111</v>
      </c>
      <c r="D114" s="15">
        <v>5169</v>
      </c>
      <c r="E114" s="14"/>
      <c r="F114" s="16" t="s">
        <v>64</v>
      </c>
      <c r="G114" s="122">
        <v>9000</v>
      </c>
      <c r="H114" s="110">
        <v>7800</v>
      </c>
      <c r="I114" s="74">
        <v>20000</v>
      </c>
      <c r="J114" s="77">
        <v>20000</v>
      </c>
      <c r="K114" s="81">
        <v>3860</v>
      </c>
      <c r="L114" s="13">
        <v>20000</v>
      </c>
      <c r="M114" s="154">
        <v>20000</v>
      </c>
      <c r="N114" s="157">
        <v>2450</v>
      </c>
      <c r="O114" s="13">
        <v>20000</v>
      </c>
      <c r="P114" s="103"/>
      <c r="R114" s="101"/>
    </row>
    <row r="115" spans="1:18" x14ac:dyDescent="0.2">
      <c r="A115" s="10">
        <v>114</v>
      </c>
      <c r="B115" s="14"/>
      <c r="C115" s="14">
        <v>3111</v>
      </c>
      <c r="D115" s="15">
        <v>5171</v>
      </c>
      <c r="E115" s="14"/>
      <c r="F115" s="16" t="s">
        <v>65</v>
      </c>
      <c r="G115" s="122">
        <v>500000</v>
      </c>
      <c r="H115" s="110">
        <v>468725</v>
      </c>
      <c r="I115" s="75">
        <f>30000+6000+35000+429000</f>
        <v>500000</v>
      </c>
      <c r="J115" s="77">
        <v>500000</v>
      </c>
      <c r="K115" s="81">
        <v>50098</v>
      </c>
      <c r="L115" s="13">
        <v>150000</v>
      </c>
      <c r="M115" s="154">
        <v>150000</v>
      </c>
      <c r="N115" s="157">
        <v>0</v>
      </c>
      <c r="O115" s="13">
        <v>150000</v>
      </c>
      <c r="P115" s="164"/>
      <c r="R115" s="101"/>
    </row>
    <row r="116" spans="1:18" x14ac:dyDescent="0.2">
      <c r="A116" s="10">
        <v>115</v>
      </c>
      <c r="B116" s="14"/>
      <c r="C116" s="14">
        <v>3113</v>
      </c>
      <c r="D116" s="15">
        <v>5137</v>
      </c>
      <c r="E116" s="14"/>
      <c r="F116" s="16" t="s">
        <v>62</v>
      </c>
      <c r="G116" s="122">
        <v>70000</v>
      </c>
      <c r="H116" s="110">
        <v>0</v>
      </c>
      <c r="I116" s="75">
        <v>100000</v>
      </c>
      <c r="J116" s="77">
        <v>100000</v>
      </c>
      <c r="K116" s="81">
        <v>0</v>
      </c>
      <c r="L116" s="13">
        <v>100000</v>
      </c>
      <c r="M116" s="154">
        <v>591800</v>
      </c>
      <c r="N116" s="157">
        <v>439822.9</v>
      </c>
      <c r="O116" s="13">
        <v>100000</v>
      </c>
      <c r="P116" s="103"/>
    </row>
    <row r="117" spans="1:18" x14ac:dyDescent="0.2">
      <c r="A117" s="10">
        <v>116</v>
      </c>
      <c r="B117" s="14"/>
      <c r="C117" s="14">
        <v>3113</v>
      </c>
      <c r="D117" s="15">
        <v>5139</v>
      </c>
      <c r="E117" s="14"/>
      <c r="F117" s="16" t="s">
        <v>264</v>
      </c>
      <c r="G117" s="122">
        <v>0</v>
      </c>
      <c r="H117" s="110">
        <v>0</v>
      </c>
      <c r="I117" s="75">
        <v>0</v>
      </c>
      <c r="J117" s="77">
        <v>0</v>
      </c>
      <c r="K117" s="81">
        <v>0</v>
      </c>
      <c r="L117" s="13">
        <v>0</v>
      </c>
      <c r="M117" s="154">
        <v>215000</v>
      </c>
      <c r="N117" s="157">
        <v>204248.2</v>
      </c>
      <c r="O117" s="13">
        <v>0</v>
      </c>
      <c r="P117" s="103"/>
    </row>
    <row r="118" spans="1:18" x14ac:dyDescent="0.2">
      <c r="A118" s="10">
        <v>117</v>
      </c>
      <c r="B118" s="14"/>
      <c r="C118" s="14">
        <v>3113</v>
      </c>
      <c r="D118" s="15">
        <v>5163</v>
      </c>
      <c r="E118" s="14"/>
      <c r="F118" s="16" t="s">
        <v>63</v>
      </c>
      <c r="G118" s="122">
        <v>100000</v>
      </c>
      <c r="H118" s="110">
        <v>31592</v>
      </c>
      <c r="I118" s="74">
        <v>50000</v>
      </c>
      <c r="J118" s="77">
        <v>50000</v>
      </c>
      <c r="K118" s="81">
        <v>31592</v>
      </c>
      <c r="L118" s="13">
        <v>50000</v>
      </c>
      <c r="M118" s="154">
        <v>50000</v>
      </c>
      <c r="N118" s="157">
        <v>31592</v>
      </c>
      <c r="O118" s="13">
        <v>50000</v>
      </c>
      <c r="P118" s="103"/>
    </row>
    <row r="119" spans="1:18" x14ac:dyDescent="0.2">
      <c r="A119" s="10">
        <v>118</v>
      </c>
      <c r="B119" s="14"/>
      <c r="C119" s="14">
        <v>3113</v>
      </c>
      <c r="D119" s="15">
        <v>5169</v>
      </c>
      <c r="E119" s="14"/>
      <c r="F119" s="16" t="s">
        <v>64</v>
      </c>
      <c r="G119" s="122">
        <v>38000</v>
      </c>
      <c r="H119" s="110">
        <v>37510</v>
      </c>
      <c r="I119" s="74">
        <v>40000</v>
      </c>
      <c r="J119" s="77">
        <v>40000</v>
      </c>
      <c r="K119" s="81">
        <v>7627</v>
      </c>
      <c r="L119" s="13">
        <v>40000</v>
      </c>
      <c r="M119" s="154">
        <v>40000</v>
      </c>
      <c r="N119" s="157">
        <v>26753</v>
      </c>
      <c r="O119" s="13">
        <v>40000</v>
      </c>
      <c r="P119" s="103"/>
      <c r="R119" s="101"/>
    </row>
    <row r="120" spans="1:18" x14ac:dyDescent="0.2">
      <c r="A120" s="10">
        <v>119</v>
      </c>
      <c r="B120" s="14"/>
      <c r="C120" s="14">
        <v>3113</v>
      </c>
      <c r="D120" s="15">
        <v>5171</v>
      </c>
      <c r="E120" s="14"/>
      <c r="F120" s="16" t="s">
        <v>66</v>
      </c>
      <c r="G120" s="122">
        <v>350000</v>
      </c>
      <c r="H120" s="110">
        <v>242599</v>
      </c>
      <c r="I120" s="75">
        <v>300000</v>
      </c>
      <c r="J120" s="77">
        <v>300000</v>
      </c>
      <c r="K120" s="81">
        <v>0</v>
      </c>
      <c r="L120" s="13">
        <v>150000</v>
      </c>
      <c r="M120" s="154">
        <v>150000</v>
      </c>
      <c r="N120" s="157">
        <v>61463.5</v>
      </c>
      <c r="O120" s="13">
        <v>150000</v>
      </c>
      <c r="P120" s="164"/>
      <c r="R120" s="101"/>
    </row>
    <row r="121" spans="1:18" x14ac:dyDescent="0.2">
      <c r="A121" s="10">
        <v>120</v>
      </c>
      <c r="B121" s="14"/>
      <c r="C121" s="14">
        <v>3113</v>
      </c>
      <c r="D121" s="15">
        <v>5331</v>
      </c>
      <c r="E121" s="14"/>
      <c r="F121" s="16" t="s">
        <v>67</v>
      </c>
      <c r="G121" s="122">
        <v>4250000</v>
      </c>
      <c r="H121" s="110">
        <v>4250000</v>
      </c>
      <c r="I121" s="75">
        <v>4200000</v>
      </c>
      <c r="J121" s="77">
        <v>4200000</v>
      </c>
      <c r="K121" s="81">
        <v>4200000</v>
      </c>
      <c r="L121" s="13">
        <v>4200000</v>
      </c>
      <c r="M121" s="154">
        <v>4200000</v>
      </c>
      <c r="N121" s="157">
        <v>4200000</v>
      </c>
      <c r="O121" s="13">
        <v>4552000</v>
      </c>
      <c r="P121" s="164"/>
    </row>
    <row r="122" spans="1:18" x14ac:dyDescent="0.2">
      <c r="A122" s="10">
        <v>121</v>
      </c>
      <c r="B122" s="14"/>
      <c r="C122" s="14">
        <v>3113</v>
      </c>
      <c r="D122" s="15">
        <v>5336</v>
      </c>
      <c r="E122" s="14"/>
      <c r="F122" s="16" t="s">
        <v>210</v>
      </c>
      <c r="G122" s="122">
        <v>0</v>
      </c>
      <c r="H122" s="110">
        <v>0</v>
      </c>
      <c r="I122" s="75">
        <v>0</v>
      </c>
      <c r="J122" s="77">
        <v>335700</v>
      </c>
      <c r="K122" s="81">
        <v>335700</v>
      </c>
      <c r="L122" s="13">
        <v>0</v>
      </c>
      <c r="M122" s="154">
        <v>403500</v>
      </c>
      <c r="N122" s="157">
        <v>403500</v>
      </c>
      <c r="O122" s="13">
        <v>0</v>
      </c>
      <c r="P122" s="103"/>
    </row>
    <row r="123" spans="1:18" x14ac:dyDescent="0.2">
      <c r="A123" s="10">
        <v>122</v>
      </c>
      <c r="B123" s="14"/>
      <c r="C123" s="14">
        <v>3143</v>
      </c>
      <c r="D123" s="15">
        <v>5041</v>
      </c>
      <c r="E123" s="14"/>
      <c r="F123" s="16" t="s">
        <v>225</v>
      </c>
      <c r="G123" s="122">
        <v>0</v>
      </c>
      <c r="H123" s="110">
        <v>0</v>
      </c>
      <c r="I123" s="75">
        <v>0</v>
      </c>
      <c r="J123" s="77">
        <v>9000</v>
      </c>
      <c r="K123" s="81">
        <v>9000</v>
      </c>
      <c r="L123" s="13">
        <v>30000</v>
      </c>
      <c r="M123" s="154">
        <v>30000</v>
      </c>
      <c r="N123" s="157">
        <v>49096</v>
      </c>
      <c r="O123" s="13">
        <v>50000</v>
      </c>
      <c r="P123" s="103"/>
      <c r="Q123" t="s">
        <v>250</v>
      </c>
      <c r="R123" s="101"/>
    </row>
    <row r="124" spans="1:18" x14ac:dyDescent="0.2">
      <c r="A124" s="10">
        <v>123</v>
      </c>
      <c r="B124" s="14"/>
      <c r="C124" s="14">
        <v>3143</v>
      </c>
      <c r="D124" s="15">
        <v>5164</v>
      </c>
      <c r="E124" s="14"/>
      <c r="F124" s="16" t="s">
        <v>190</v>
      </c>
      <c r="G124" s="122">
        <v>10000</v>
      </c>
      <c r="H124" s="110">
        <v>8000</v>
      </c>
      <c r="I124" s="74">
        <v>10000</v>
      </c>
      <c r="J124" s="77">
        <v>10000</v>
      </c>
      <c r="K124" s="81">
        <v>0</v>
      </c>
      <c r="L124" s="13">
        <v>10000</v>
      </c>
      <c r="M124" s="154">
        <v>10000</v>
      </c>
      <c r="N124" s="157">
        <v>2904</v>
      </c>
      <c r="O124" s="13">
        <v>10000</v>
      </c>
    </row>
    <row r="125" spans="1:18" x14ac:dyDescent="0.2">
      <c r="A125" s="10">
        <v>124</v>
      </c>
      <c r="B125" s="14"/>
      <c r="C125" s="14">
        <v>3143</v>
      </c>
      <c r="D125" s="15">
        <v>5139</v>
      </c>
      <c r="E125" s="14"/>
      <c r="F125" s="16" t="s">
        <v>191</v>
      </c>
      <c r="G125" s="122">
        <v>16000</v>
      </c>
      <c r="H125" s="110">
        <v>11292</v>
      </c>
      <c r="I125" s="74">
        <v>30000</v>
      </c>
      <c r="J125" s="77">
        <v>15000</v>
      </c>
      <c r="K125" s="81">
        <v>10213</v>
      </c>
      <c r="L125" s="13">
        <v>30000</v>
      </c>
      <c r="M125" s="154">
        <v>30000</v>
      </c>
      <c r="N125" s="157">
        <v>19007</v>
      </c>
      <c r="O125" s="13">
        <v>20000</v>
      </c>
    </row>
    <row r="126" spans="1:18" x14ac:dyDescent="0.2">
      <c r="A126" s="10">
        <v>125</v>
      </c>
      <c r="B126" s="14"/>
      <c r="C126" s="14">
        <v>3143</v>
      </c>
      <c r="D126" s="15">
        <v>5169</v>
      </c>
      <c r="E126" s="14"/>
      <c r="F126" s="16" t="s">
        <v>192</v>
      </c>
      <c r="G126" s="122">
        <v>45000</v>
      </c>
      <c r="H126" s="110">
        <v>44995.199999999997</v>
      </c>
      <c r="I126" s="74">
        <v>50000</v>
      </c>
      <c r="J126" s="77">
        <v>15000</v>
      </c>
      <c r="K126" s="81">
        <v>7935</v>
      </c>
      <c r="L126" s="13">
        <v>30000</v>
      </c>
      <c r="M126" s="154">
        <v>30000</v>
      </c>
      <c r="N126" s="157">
        <v>20899.34</v>
      </c>
      <c r="O126" s="13">
        <v>30000</v>
      </c>
      <c r="R126" s="101"/>
    </row>
    <row r="127" spans="1:18" x14ac:dyDescent="0.2">
      <c r="A127" s="10">
        <v>126</v>
      </c>
      <c r="B127" s="14"/>
      <c r="C127" s="14">
        <v>3143</v>
      </c>
      <c r="D127" s="15">
        <v>5179</v>
      </c>
      <c r="E127" s="14"/>
      <c r="F127" s="16" t="s">
        <v>193</v>
      </c>
      <c r="G127" s="122">
        <v>35000</v>
      </c>
      <c r="H127" s="110">
        <v>10782</v>
      </c>
      <c r="I127" s="74">
        <v>30000</v>
      </c>
      <c r="J127" s="77">
        <v>21000</v>
      </c>
      <c r="K127" s="81">
        <v>11183</v>
      </c>
      <c r="L127" s="13">
        <v>20000</v>
      </c>
      <c r="M127" s="154">
        <v>20000</v>
      </c>
      <c r="N127" s="157">
        <v>9085</v>
      </c>
      <c r="O127" s="13">
        <v>10000</v>
      </c>
      <c r="P127" s="164"/>
      <c r="R127" s="101"/>
    </row>
    <row r="128" spans="1:18" x14ac:dyDescent="0.2">
      <c r="A128" s="10">
        <v>127</v>
      </c>
      <c r="B128" s="14"/>
      <c r="C128" s="14">
        <v>3900</v>
      </c>
      <c r="D128" s="15">
        <v>5499</v>
      </c>
      <c r="E128" s="14"/>
      <c r="F128" s="16" t="s">
        <v>69</v>
      </c>
      <c r="G128" s="122">
        <v>1800000</v>
      </c>
      <c r="H128" s="110">
        <v>1567500</v>
      </c>
      <c r="I128" s="74">
        <v>1800000</v>
      </c>
      <c r="J128" s="77">
        <v>1800000</v>
      </c>
      <c r="K128" s="81">
        <v>1665000</v>
      </c>
      <c r="L128" s="13">
        <v>1900000</v>
      </c>
      <c r="M128" s="154">
        <v>1900000</v>
      </c>
      <c r="N128" s="157">
        <v>1490000</v>
      </c>
      <c r="O128" s="13">
        <v>1900000</v>
      </c>
      <c r="P128" s="103"/>
      <c r="Q128" s="131" t="s">
        <v>254</v>
      </c>
    </row>
    <row r="129" spans="1:18" x14ac:dyDescent="0.2">
      <c r="A129" s="10">
        <v>128</v>
      </c>
      <c r="B129" s="14"/>
      <c r="C129" s="14">
        <v>3299</v>
      </c>
      <c r="D129" s="15">
        <v>5339</v>
      </c>
      <c r="E129" s="14"/>
      <c r="F129" s="41" t="s">
        <v>70</v>
      </c>
      <c r="G129" s="122">
        <v>0</v>
      </c>
      <c r="H129" s="110">
        <v>0</v>
      </c>
      <c r="I129" s="74">
        <v>0</v>
      </c>
      <c r="J129" s="77">
        <v>0</v>
      </c>
      <c r="K129" s="81">
        <v>0</v>
      </c>
      <c r="L129" s="13">
        <v>0</v>
      </c>
      <c r="M129" s="154">
        <v>0</v>
      </c>
      <c r="N129" s="157"/>
      <c r="O129" s="13">
        <v>0</v>
      </c>
    </row>
    <row r="130" spans="1:18" x14ac:dyDescent="0.2">
      <c r="A130" s="10">
        <v>129</v>
      </c>
      <c r="B130" s="14"/>
      <c r="C130" s="14">
        <v>3419</v>
      </c>
      <c r="D130" s="15">
        <v>5222</v>
      </c>
      <c r="E130" s="14"/>
      <c r="F130" s="41" t="s">
        <v>181</v>
      </c>
      <c r="G130" s="122">
        <v>375000</v>
      </c>
      <c r="H130" s="110">
        <v>375000</v>
      </c>
      <c r="I130" s="75">
        <v>400000</v>
      </c>
      <c r="J130" s="77">
        <v>400000</v>
      </c>
      <c r="K130" s="81">
        <v>400000</v>
      </c>
      <c r="L130" s="13">
        <v>400000</v>
      </c>
      <c r="M130" s="154">
        <v>400000</v>
      </c>
      <c r="N130" s="157">
        <v>400000</v>
      </c>
      <c r="O130" s="13">
        <v>400000</v>
      </c>
      <c r="P130" s="164"/>
      <c r="Q130" s="101" t="s">
        <v>255</v>
      </c>
    </row>
    <row r="131" spans="1:18" x14ac:dyDescent="0.2">
      <c r="A131" s="10">
        <v>130</v>
      </c>
      <c r="B131" s="14"/>
      <c r="C131" s="14">
        <v>3421</v>
      </c>
      <c r="D131" s="15">
        <v>5222</v>
      </c>
      <c r="E131" s="14"/>
      <c r="F131" s="41" t="s">
        <v>71</v>
      </c>
      <c r="G131" s="122">
        <v>30000</v>
      </c>
      <c r="H131" s="110">
        <v>30000</v>
      </c>
      <c r="I131" s="74">
        <v>30000</v>
      </c>
      <c r="J131" s="77">
        <v>30000</v>
      </c>
      <c r="K131" s="81">
        <v>30000</v>
      </c>
      <c r="L131" s="13">
        <v>30000</v>
      </c>
      <c r="M131" s="154">
        <v>30000</v>
      </c>
      <c r="N131" s="157">
        <v>30000</v>
      </c>
      <c r="O131" s="13">
        <v>30000</v>
      </c>
      <c r="P131" s="164"/>
    </row>
    <row r="132" spans="1:18" x14ac:dyDescent="0.2">
      <c r="A132" s="10">
        <v>131</v>
      </c>
      <c r="B132" s="14"/>
      <c r="C132" s="14">
        <v>3421</v>
      </c>
      <c r="D132" s="15">
        <v>5222</v>
      </c>
      <c r="E132" s="14"/>
      <c r="F132" s="41" t="s">
        <v>214</v>
      </c>
      <c r="G132" s="122">
        <v>30000</v>
      </c>
      <c r="H132" s="110">
        <v>30000</v>
      </c>
      <c r="I132" s="74">
        <v>30000</v>
      </c>
      <c r="J132" s="77">
        <v>30000</v>
      </c>
      <c r="K132" s="81">
        <v>0</v>
      </c>
      <c r="L132" s="13">
        <v>30000</v>
      </c>
      <c r="M132" s="154">
        <v>30000</v>
      </c>
      <c r="N132" s="157">
        <v>0</v>
      </c>
      <c r="O132" s="13">
        <v>30000</v>
      </c>
      <c r="P132" s="164"/>
      <c r="Q132" s="101"/>
    </row>
    <row r="133" spans="1:18" x14ac:dyDescent="0.2">
      <c r="A133" s="10">
        <v>132</v>
      </c>
      <c r="B133" s="14"/>
      <c r="C133" s="14"/>
      <c r="D133" s="15" t="s">
        <v>72</v>
      </c>
      <c r="E133" s="14"/>
      <c r="F133" s="16"/>
      <c r="G133" s="122"/>
      <c r="H133" s="110"/>
      <c r="I133" s="74"/>
      <c r="J133" s="77"/>
      <c r="K133" s="81"/>
      <c r="L133" s="13"/>
      <c r="M133" s="154"/>
      <c r="N133" s="157"/>
      <c r="O133" s="13"/>
    </row>
    <row r="134" spans="1:18" x14ac:dyDescent="0.2">
      <c r="A134" s="10">
        <v>133</v>
      </c>
      <c r="B134" s="14"/>
      <c r="C134" s="14">
        <v>3421</v>
      </c>
      <c r="D134" s="15">
        <v>5021</v>
      </c>
      <c r="E134" s="14"/>
      <c r="F134" s="16" t="s">
        <v>73</v>
      </c>
      <c r="G134" s="122">
        <v>200000</v>
      </c>
      <c r="H134" s="110">
        <v>175941</v>
      </c>
      <c r="I134" s="74">
        <v>190000</v>
      </c>
      <c r="J134" s="77">
        <v>190000</v>
      </c>
      <c r="K134" s="81">
        <v>187212</v>
      </c>
      <c r="L134" s="13">
        <v>190000</v>
      </c>
      <c r="M134" s="154">
        <v>190000</v>
      </c>
      <c r="N134" s="157">
        <v>162250</v>
      </c>
      <c r="O134" s="13">
        <v>96000</v>
      </c>
      <c r="P134" s="164"/>
    </row>
    <row r="135" spans="1:18" x14ac:dyDescent="0.2">
      <c r="A135" s="10">
        <v>134</v>
      </c>
      <c r="B135" s="14"/>
      <c r="C135" s="14">
        <v>3421</v>
      </c>
      <c r="D135" s="15">
        <v>5031</v>
      </c>
      <c r="E135" s="14"/>
      <c r="F135" s="16" t="s">
        <v>74</v>
      </c>
      <c r="G135" s="122">
        <v>50000</v>
      </c>
      <c r="H135" s="110">
        <v>43986</v>
      </c>
      <c r="I135" s="74">
        <f>I134*25%</f>
        <v>47500</v>
      </c>
      <c r="J135" s="77">
        <v>47500</v>
      </c>
      <c r="K135" s="81">
        <v>47627</v>
      </c>
      <c r="L135" s="13">
        <v>47500</v>
      </c>
      <c r="M135" s="154">
        <v>47500</v>
      </c>
      <c r="N135" s="157">
        <v>40565</v>
      </c>
      <c r="O135" s="13">
        <f>O134*25%</f>
        <v>24000</v>
      </c>
      <c r="P135" s="164"/>
    </row>
    <row r="136" spans="1:18" x14ac:dyDescent="0.2">
      <c r="A136" s="10">
        <v>135</v>
      </c>
      <c r="B136" s="14"/>
      <c r="C136" s="14">
        <v>3421</v>
      </c>
      <c r="D136" s="15">
        <v>5032</v>
      </c>
      <c r="E136" s="14"/>
      <c r="F136" s="16" t="s">
        <v>75</v>
      </c>
      <c r="G136" s="122">
        <v>18000</v>
      </c>
      <c r="H136" s="110">
        <v>15834</v>
      </c>
      <c r="I136" s="74">
        <v>18000</v>
      </c>
      <c r="J136" s="77">
        <v>18000</v>
      </c>
      <c r="K136" s="81">
        <v>17146</v>
      </c>
      <c r="L136" s="13">
        <v>18000</v>
      </c>
      <c r="M136" s="154">
        <v>18000</v>
      </c>
      <c r="N136" s="157">
        <v>14605</v>
      </c>
      <c r="O136" s="13">
        <v>8600</v>
      </c>
      <c r="P136" s="164"/>
    </row>
    <row r="137" spans="1:18" x14ac:dyDescent="0.2">
      <c r="A137" s="10">
        <v>136</v>
      </c>
      <c r="B137" s="14"/>
      <c r="C137" s="14">
        <v>3421</v>
      </c>
      <c r="D137" s="15">
        <v>5137</v>
      </c>
      <c r="E137" s="14"/>
      <c r="F137" s="16" t="s">
        <v>76</v>
      </c>
      <c r="G137" s="122">
        <v>23000</v>
      </c>
      <c r="H137" s="110">
        <v>0</v>
      </c>
      <c r="I137" s="74">
        <v>23000</v>
      </c>
      <c r="J137" s="77">
        <v>23000</v>
      </c>
      <c r="K137" s="81">
        <v>10548</v>
      </c>
      <c r="L137" s="13">
        <v>23000</v>
      </c>
      <c r="M137" s="154">
        <v>23000</v>
      </c>
      <c r="N137" s="157">
        <v>0</v>
      </c>
      <c r="O137" s="13">
        <v>23000</v>
      </c>
      <c r="P137" s="164"/>
    </row>
    <row r="138" spans="1:18" x14ac:dyDescent="0.2">
      <c r="A138" s="10">
        <v>137</v>
      </c>
      <c r="B138" s="14"/>
      <c r="C138" s="14">
        <v>3421</v>
      </c>
      <c r="D138" s="15">
        <v>5139</v>
      </c>
      <c r="E138" s="14"/>
      <c r="F138" s="16" t="s">
        <v>68</v>
      </c>
      <c r="G138" s="122">
        <v>15000</v>
      </c>
      <c r="H138" s="110">
        <v>1951</v>
      </c>
      <c r="I138" s="74">
        <v>10000</v>
      </c>
      <c r="J138" s="77">
        <v>10000</v>
      </c>
      <c r="K138" s="81">
        <v>7963</v>
      </c>
      <c r="L138" s="13">
        <v>10000</v>
      </c>
      <c r="M138" s="154">
        <v>10000</v>
      </c>
      <c r="N138" s="157">
        <v>813</v>
      </c>
      <c r="O138" s="13">
        <v>10000</v>
      </c>
    </row>
    <row r="139" spans="1:18" x14ac:dyDescent="0.2">
      <c r="A139" s="10">
        <v>138</v>
      </c>
      <c r="B139" s="14"/>
      <c r="C139" s="14">
        <v>3421</v>
      </c>
      <c r="D139" s="15">
        <v>5154</v>
      </c>
      <c r="E139" s="14"/>
      <c r="F139" s="16" t="s">
        <v>77</v>
      </c>
      <c r="G139" s="122">
        <v>7000</v>
      </c>
      <c r="H139" s="110">
        <v>0</v>
      </c>
      <c r="I139" s="74">
        <v>7000</v>
      </c>
      <c r="J139" s="77">
        <v>7000</v>
      </c>
      <c r="K139" s="81">
        <v>0</v>
      </c>
      <c r="L139" s="13">
        <v>7000</v>
      </c>
      <c r="M139" s="154">
        <v>7000</v>
      </c>
      <c r="N139" s="157"/>
      <c r="O139" s="13">
        <v>7000</v>
      </c>
      <c r="P139" s="103"/>
      <c r="Q139" s="101" t="s">
        <v>46</v>
      </c>
    </row>
    <row r="140" spans="1:18" x14ac:dyDescent="0.2">
      <c r="A140" s="10">
        <v>139</v>
      </c>
      <c r="B140" s="14"/>
      <c r="C140" s="14">
        <v>3421</v>
      </c>
      <c r="D140" s="15">
        <v>5164</v>
      </c>
      <c r="E140" s="14"/>
      <c r="F140" s="16" t="s">
        <v>78</v>
      </c>
      <c r="G140" s="122">
        <v>7000</v>
      </c>
      <c r="H140" s="110">
        <v>2555</v>
      </c>
      <c r="I140" s="74">
        <v>5000</v>
      </c>
      <c r="J140" s="77">
        <v>5000</v>
      </c>
      <c r="K140" s="81">
        <v>2555</v>
      </c>
      <c r="L140" s="13">
        <v>3000</v>
      </c>
      <c r="M140" s="154">
        <v>3000</v>
      </c>
      <c r="N140" s="157">
        <v>2555</v>
      </c>
      <c r="O140" s="13">
        <v>3000</v>
      </c>
      <c r="P140" s="164"/>
    </row>
    <row r="141" spans="1:18" x14ac:dyDescent="0.2">
      <c r="A141" s="10">
        <v>140</v>
      </c>
      <c r="B141" s="14"/>
      <c r="C141" s="14">
        <v>3421</v>
      </c>
      <c r="D141" s="15">
        <v>5169</v>
      </c>
      <c r="E141" s="14"/>
      <c r="F141" s="16" t="s">
        <v>79</v>
      </c>
      <c r="G141" s="122">
        <v>77000</v>
      </c>
      <c r="H141" s="110">
        <v>9741</v>
      </c>
      <c r="I141" s="74">
        <v>20000</v>
      </c>
      <c r="J141" s="77">
        <v>20000</v>
      </c>
      <c r="K141" s="81">
        <v>9741</v>
      </c>
      <c r="L141" s="13">
        <v>20000</v>
      </c>
      <c r="M141" s="154">
        <v>20000</v>
      </c>
      <c r="N141" s="157">
        <v>11400</v>
      </c>
      <c r="O141" s="13">
        <v>20000</v>
      </c>
      <c r="P141" s="103"/>
      <c r="R141" s="101"/>
    </row>
    <row r="142" spans="1:18" x14ac:dyDescent="0.2">
      <c r="A142" s="10">
        <v>141</v>
      </c>
      <c r="B142" s="14"/>
      <c r="C142" s="14">
        <v>3421</v>
      </c>
      <c r="D142" s="15">
        <v>5171</v>
      </c>
      <c r="E142" s="14"/>
      <c r="F142" s="16" t="s">
        <v>50</v>
      </c>
      <c r="G142" s="122">
        <v>120000</v>
      </c>
      <c r="H142" s="110">
        <v>15321</v>
      </c>
      <c r="I142" s="74">
        <v>120000</v>
      </c>
      <c r="J142" s="77">
        <v>120000</v>
      </c>
      <c r="K142" s="81">
        <v>17474</v>
      </c>
      <c r="L142" s="13">
        <v>120000</v>
      </c>
      <c r="M142" s="154">
        <v>120000</v>
      </c>
      <c r="N142" s="157">
        <v>39365.800000000003</v>
      </c>
      <c r="O142" s="13">
        <v>120000</v>
      </c>
      <c r="P142" s="164"/>
      <c r="R142" s="101"/>
    </row>
    <row r="143" spans="1:18" x14ac:dyDescent="0.2">
      <c r="A143" s="10">
        <v>142</v>
      </c>
      <c r="B143" s="14"/>
      <c r="C143" s="14"/>
      <c r="D143" s="15"/>
      <c r="E143" s="14"/>
      <c r="F143" s="42" t="s">
        <v>81</v>
      </c>
      <c r="G143" s="127">
        <f t="shared" ref="G143:M143" si="4">SUM(G134:G142)</f>
        <v>517000</v>
      </c>
      <c r="H143" s="115">
        <f t="shared" si="4"/>
        <v>265329</v>
      </c>
      <c r="I143" s="43">
        <f t="shared" si="4"/>
        <v>440500</v>
      </c>
      <c r="J143" s="68">
        <f t="shared" si="4"/>
        <v>440500</v>
      </c>
      <c r="K143" s="86">
        <f t="shared" si="4"/>
        <v>300266</v>
      </c>
      <c r="L143" s="43">
        <f t="shared" si="4"/>
        <v>438500</v>
      </c>
      <c r="M143" s="68">
        <f t="shared" si="4"/>
        <v>438500</v>
      </c>
      <c r="N143" s="158">
        <f>SUM(N134:N142)</f>
        <v>271553.8</v>
      </c>
      <c r="O143" s="43">
        <f>SUM(O134:O142)</f>
        <v>311600</v>
      </c>
    </row>
    <row r="144" spans="1:18" ht="13.5" thickBot="1" x14ac:dyDescent="0.25">
      <c r="A144" s="10">
        <v>143</v>
      </c>
      <c r="B144" s="14"/>
      <c r="C144" s="17" t="s">
        <v>82</v>
      </c>
      <c r="D144" s="18"/>
      <c r="E144" s="17"/>
      <c r="F144" s="19"/>
      <c r="G144" s="123">
        <f t="shared" ref="G144:M144" si="5">SUM(G111:G142)</f>
        <v>8175000</v>
      </c>
      <c r="H144" s="111">
        <f t="shared" si="5"/>
        <v>7381124.2000000002</v>
      </c>
      <c r="I144" s="20">
        <f t="shared" si="5"/>
        <v>8060500</v>
      </c>
      <c r="J144" s="64">
        <f t="shared" si="5"/>
        <v>8346200</v>
      </c>
      <c r="K144" s="82">
        <f t="shared" si="5"/>
        <v>7067473</v>
      </c>
      <c r="L144" s="20">
        <f t="shared" si="5"/>
        <v>7658500</v>
      </c>
      <c r="M144" s="64">
        <f t="shared" si="5"/>
        <v>8768800</v>
      </c>
      <c r="N144" s="171">
        <f>SUM(N112:N142)</f>
        <v>7662374.7399999993</v>
      </c>
      <c r="O144" s="20">
        <f>SUM(O111:O142)</f>
        <v>7883600</v>
      </c>
    </row>
    <row r="145" spans="1:18" ht="13.5" thickTop="1" x14ac:dyDescent="0.2">
      <c r="A145" s="10">
        <v>144</v>
      </c>
      <c r="B145" s="14"/>
      <c r="C145" s="14"/>
      <c r="D145" s="15"/>
      <c r="E145" s="14"/>
      <c r="F145" s="16"/>
      <c r="G145" s="122"/>
      <c r="H145" s="110"/>
      <c r="I145" s="74"/>
      <c r="J145" s="78"/>
      <c r="K145" s="81"/>
      <c r="L145" s="13"/>
      <c r="M145" s="154"/>
      <c r="O145" s="13"/>
    </row>
    <row r="146" spans="1:18" x14ac:dyDescent="0.2">
      <c r="A146" s="10">
        <v>145</v>
      </c>
      <c r="B146" s="14" t="s">
        <v>83</v>
      </c>
      <c r="C146" s="14"/>
      <c r="D146" s="15"/>
      <c r="E146" s="14"/>
      <c r="F146" s="16"/>
      <c r="G146" s="122"/>
      <c r="H146" s="110"/>
      <c r="I146" s="74"/>
      <c r="J146" s="78"/>
      <c r="K146" s="81"/>
      <c r="L146" s="13"/>
      <c r="M146" s="154"/>
      <c r="N146" s="157"/>
      <c r="O146" s="13"/>
    </row>
    <row r="147" spans="1:18" x14ac:dyDescent="0.2">
      <c r="A147" s="10">
        <v>146</v>
      </c>
      <c r="B147" s="14"/>
      <c r="C147" s="14">
        <v>3429</v>
      </c>
      <c r="D147" s="15">
        <v>5499</v>
      </c>
      <c r="E147" s="14"/>
      <c r="F147" s="16" t="s">
        <v>84</v>
      </c>
      <c r="G147" s="122">
        <v>35600</v>
      </c>
      <c r="H147" s="110">
        <v>20600</v>
      </c>
      <c r="I147" s="74">
        <v>20000</v>
      </c>
      <c r="J147" s="77">
        <v>0</v>
      </c>
      <c r="K147" s="81">
        <v>0</v>
      </c>
      <c r="L147" s="13">
        <v>0</v>
      </c>
      <c r="M147" s="154">
        <v>0</v>
      </c>
      <c r="N147" s="157"/>
      <c r="O147" s="13">
        <v>0</v>
      </c>
      <c r="P147" s="103"/>
    </row>
    <row r="148" spans="1:18" x14ac:dyDescent="0.2">
      <c r="A148" s="10">
        <v>147</v>
      </c>
      <c r="B148" s="14"/>
      <c r="C148" s="14">
        <v>3429</v>
      </c>
      <c r="D148" s="15">
        <v>5222</v>
      </c>
      <c r="E148" s="14"/>
      <c r="F148" s="41" t="s">
        <v>85</v>
      </c>
      <c r="G148" s="122">
        <v>10000</v>
      </c>
      <c r="H148" s="110">
        <v>10000</v>
      </c>
      <c r="I148" s="74">
        <v>10000</v>
      </c>
      <c r="J148" s="77">
        <v>0</v>
      </c>
      <c r="K148" s="81">
        <v>0</v>
      </c>
      <c r="L148" s="13">
        <v>0</v>
      </c>
      <c r="M148" s="154">
        <v>0</v>
      </c>
      <c r="N148" s="157"/>
      <c r="O148" s="13">
        <v>0</v>
      </c>
    </row>
    <row r="149" spans="1:18" x14ac:dyDescent="0.2">
      <c r="A149" s="10">
        <v>148</v>
      </c>
      <c r="B149" s="14"/>
      <c r="C149" s="14">
        <v>3429</v>
      </c>
      <c r="D149" s="15">
        <v>5222</v>
      </c>
      <c r="E149" s="14"/>
      <c r="F149" s="41" t="s">
        <v>195</v>
      </c>
      <c r="G149" s="122">
        <v>0</v>
      </c>
      <c r="H149" s="110">
        <v>0</v>
      </c>
      <c r="I149" s="74">
        <v>10000</v>
      </c>
      <c r="J149" s="77">
        <v>0</v>
      </c>
      <c r="K149" s="81">
        <v>0</v>
      </c>
      <c r="L149" s="13">
        <v>0</v>
      </c>
      <c r="M149" s="154">
        <v>0</v>
      </c>
      <c r="N149" s="157"/>
      <c r="O149" s="13">
        <v>0</v>
      </c>
    </row>
    <row r="150" spans="1:18" x14ac:dyDescent="0.2">
      <c r="A150" s="10">
        <v>149</v>
      </c>
      <c r="B150" s="14"/>
      <c r="C150" s="14">
        <v>3399</v>
      </c>
      <c r="D150" s="15">
        <v>5223</v>
      </c>
      <c r="E150" s="14"/>
      <c r="F150" s="41" t="s">
        <v>199</v>
      </c>
      <c r="G150" s="122">
        <v>10000</v>
      </c>
      <c r="H150" s="110">
        <v>10000</v>
      </c>
      <c r="I150" s="74">
        <v>10000</v>
      </c>
      <c r="J150" s="77">
        <v>0</v>
      </c>
      <c r="K150" s="81">
        <v>0</v>
      </c>
      <c r="L150" s="13">
        <v>0</v>
      </c>
      <c r="M150" s="154">
        <v>0</v>
      </c>
      <c r="N150" s="157"/>
      <c r="O150" s="13">
        <v>0</v>
      </c>
    </row>
    <row r="151" spans="1:18" x14ac:dyDescent="0.2">
      <c r="A151" s="10">
        <v>150</v>
      </c>
      <c r="B151" s="14"/>
      <c r="C151" s="14">
        <v>3399</v>
      </c>
      <c r="D151" s="15">
        <v>5223</v>
      </c>
      <c r="E151" s="14"/>
      <c r="F151" s="41" t="s">
        <v>86</v>
      </c>
      <c r="G151" s="122">
        <v>0</v>
      </c>
      <c r="H151" s="110">
        <v>0</v>
      </c>
      <c r="I151" s="74">
        <v>0</v>
      </c>
      <c r="J151" s="77">
        <v>0</v>
      </c>
      <c r="K151" s="81">
        <v>0</v>
      </c>
      <c r="L151" s="13">
        <v>0</v>
      </c>
      <c r="M151" s="154">
        <v>0</v>
      </c>
      <c r="N151" s="157"/>
      <c r="O151" s="13">
        <v>0</v>
      </c>
    </row>
    <row r="152" spans="1:18" x14ac:dyDescent="0.2">
      <c r="A152" s="10">
        <v>151</v>
      </c>
      <c r="B152" s="14"/>
      <c r="C152" s="14">
        <v>4319</v>
      </c>
      <c r="D152" s="15">
        <v>5021</v>
      </c>
      <c r="E152" s="14"/>
      <c r="F152" s="41" t="s">
        <v>203</v>
      </c>
      <c r="G152" s="122">
        <v>0</v>
      </c>
      <c r="H152" s="110">
        <v>0</v>
      </c>
      <c r="I152" s="75">
        <v>0</v>
      </c>
      <c r="J152" s="77">
        <v>80000</v>
      </c>
      <c r="K152" s="81">
        <v>36270</v>
      </c>
      <c r="L152" s="13">
        <v>20000</v>
      </c>
      <c r="M152" s="154">
        <v>20000</v>
      </c>
      <c r="N152" s="157">
        <v>8385</v>
      </c>
      <c r="O152" s="13">
        <v>20000</v>
      </c>
      <c r="P152" s="103"/>
    </row>
    <row r="153" spans="1:18" x14ac:dyDescent="0.2">
      <c r="A153" s="10">
        <v>152</v>
      </c>
      <c r="B153" s="14"/>
      <c r="C153" s="14">
        <v>4319</v>
      </c>
      <c r="D153" s="15">
        <v>5031</v>
      </c>
      <c r="E153" s="14"/>
      <c r="F153" s="41" t="s">
        <v>265</v>
      </c>
      <c r="G153" s="122">
        <v>0</v>
      </c>
      <c r="H153" s="110">
        <v>0</v>
      </c>
      <c r="I153" s="75">
        <v>0</v>
      </c>
      <c r="J153" s="122">
        <v>0</v>
      </c>
      <c r="K153" s="110">
        <v>0</v>
      </c>
      <c r="L153" s="75">
        <v>0</v>
      </c>
      <c r="M153" s="154">
        <v>0</v>
      </c>
      <c r="N153" s="157">
        <v>90</v>
      </c>
      <c r="O153" s="13">
        <v>0</v>
      </c>
      <c r="P153" s="103"/>
    </row>
    <row r="154" spans="1:18" x14ac:dyDescent="0.2">
      <c r="A154" s="10">
        <v>153</v>
      </c>
      <c r="B154" s="14"/>
      <c r="C154" s="14">
        <v>4319</v>
      </c>
      <c r="D154" s="15">
        <v>5032</v>
      </c>
      <c r="E154" s="14"/>
      <c r="F154" s="41" t="s">
        <v>261</v>
      </c>
      <c r="G154" s="122">
        <v>0</v>
      </c>
      <c r="H154" s="110">
        <v>0</v>
      </c>
      <c r="I154" s="75">
        <v>0</v>
      </c>
      <c r="J154" s="122">
        <v>0</v>
      </c>
      <c r="K154" s="110">
        <v>0</v>
      </c>
      <c r="L154" s="75">
        <v>0</v>
      </c>
      <c r="M154" s="154">
        <v>0</v>
      </c>
      <c r="N154" s="157">
        <v>32</v>
      </c>
      <c r="O154" s="13">
        <v>0</v>
      </c>
      <c r="P154" s="103"/>
    </row>
    <row r="155" spans="1:18" x14ac:dyDescent="0.2">
      <c r="A155" s="10">
        <v>154</v>
      </c>
      <c r="B155" s="14"/>
      <c r="C155" s="14">
        <v>4319</v>
      </c>
      <c r="D155" s="15">
        <v>5164</v>
      </c>
      <c r="E155" s="14"/>
      <c r="F155" s="16" t="s">
        <v>87</v>
      </c>
      <c r="G155" s="122">
        <v>0</v>
      </c>
      <c r="H155" s="110">
        <v>0</v>
      </c>
      <c r="I155" s="75">
        <v>0</v>
      </c>
      <c r="J155" s="77">
        <v>5000</v>
      </c>
      <c r="K155" s="81">
        <v>1000</v>
      </c>
      <c r="L155" s="13">
        <v>5000</v>
      </c>
      <c r="M155" s="154">
        <v>5000</v>
      </c>
      <c r="N155" s="157">
        <v>1000</v>
      </c>
      <c r="O155" s="13">
        <v>5000</v>
      </c>
    </row>
    <row r="156" spans="1:18" x14ac:dyDescent="0.2">
      <c r="A156" s="10">
        <v>155</v>
      </c>
      <c r="B156" s="14"/>
      <c r="C156" s="14">
        <v>4319</v>
      </c>
      <c r="D156" s="15">
        <v>5041</v>
      </c>
      <c r="E156" s="14"/>
      <c r="F156" s="16" t="s">
        <v>226</v>
      </c>
      <c r="G156" s="122">
        <v>0</v>
      </c>
      <c r="H156" s="110">
        <v>0</v>
      </c>
      <c r="I156" s="75">
        <v>0</v>
      </c>
      <c r="J156" s="77">
        <v>10000</v>
      </c>
      <c r="K156" s="81">
        <v>9000</v>
      </c>
      <c r="L156" s="13">
        <v>15000</v>
      </c>
      <c r="M156" s="154">
        <v>15000</v>
      </c>
      <c r="N156" s="157">
        <v>7000</v>
      </c>
      <c r="O156" s="13">
        <v>15000</v>
      </c>
    </row>
    <row r="157" spans="1:18" x14ac:dyDescent="0.2">
      <c r="A157" s="10">
        <v>156</v>
      </c>
      <c r="B157" s="14"/>
      <c r="C157" s="14">
        <v>4319</v>
      </c>
      <c r="D157" s="15">
        <v>5139</v>
      </c>
      <c r="E157" s="14"/>
      <c r="F157" s="16" t="s">
        <v>68</v>
      </c>
      <c r="G157" s="122">
        <v>8000</v>
      </c>
      <c r="H157" s="110">
        <v>3522</v>
      </c>
      <c r="I157" s="75">
        <v>0</v>
      </c>
      <c r="J157" s="77">
        <v>20000</v>
      </c>
      <c r="K157" s="81">
        <v>15122</v>
      </c>
      <c r="L157" s="13">
        <v>20000</v>
      </c>
      <c r="M157" s="154">
        <v>20000</v>
      </c>
      <c r="N157" s="157">
        <v>1768</v>
      </c>
      <c r="O157" s="13">
        <v>20000</v>
      </c>
    </row>
    <row r="158" spans="1:18" x14ac:dyDescent="0.2">
      <c r="A158" s="10">
        <v>157</v>
      </c>
      <c r="B158" s="14"/>
      <c r="C158" s="14">
        <v>4319</v>
      </c>
      <c r="D158" s="15">
        <v>5169</v>
      </c>
      <c r="E158" s="14"/>
      <c r="F158" s="16" t="s">
        <v>40</v>
      </c>
      <c r="G158" s="122">
        <v>25000</v>
      </c>
      <c r="H158" s="110">
        <v>24883.5</v>
      </c>
      <c r="I158" s="74">
        <v>0</v>
      </c>
      <c r="J158" s="77">
        <v>25000</v>
      </c>
      <c r="K158" s="81">
        <v>18828</v>
      </c>
      <c r="L158" s="13">
        <v>20000</v>
      </c>
      <c r="M158" s="154">
        <v>20000</v>
      </c>
      <c r="N158" s="157">
        <v>29936</v>
      </c>
      <c r="O158" s="13">
        <v>20000</v>
      </c>
      <c r="P158" s="161"/>
    </row>
    <row r="159" spans="1:18" x14ac:dyDescent="0.2">
      <c r="A159" s="10">
        <v>158</v>
      </c>
      <c r="B159" s="14"/>
      <c r="C159" s="14">
        <v>4319</v>
      </c>
      <c r="D159" s="15">
        <v>5179</v>
      </c>
      <c r="E159" s="14"/>
      <c r="F159" s="16" t="s">
        <v>88</v>
      </c>
      <c r="G159" s="122">
        <v>67000</v>
      </c>
      <c r="H159" s="110">
        <v>59456</v>
      </c>
      <c r="I159" s="74">
        <v>100000</v>
      </c>
      <c r="J159" s="77">
        <v>40000</v>
      </c>
      <c r="K159" s="81">
        <v>36647</v>
      </c>
      <c r="L159" s="13">
        <v>40000</v>
      </c>
      <c r="M159" s="154">
        <v>40000</v>
      </c>
      <c r="N159" s="157">
        <v>18228</v>
      </c>
      <c r="O159" s="13">
        <v>40000</v>
      </c>
      <c r="P159" s="164"/>
      <c r="R159" s="103"/>
    </row>
    <row r="160" spans="1:18" ht="13.5" thickBot="1" x14ac:dyDescent="0.25">
      <c r="A160" s="10">
        <v>159</v>
      </c>
      <c r="B160" s="14"/>
      <c r="C160" s="17" t="s">
        <v>89</v>
      </c>
      <c r="D160" s="18"/>
      <c r="E160" s="17"/>
      <c r="F160" s="19"/>
      <c r="G160" s="123">
        <f t="shared" ref="G160:M160" si="6">SUM(G147:G159)</f>
        <v>155600</v>
      </c>
      <c r="H160" s="111">
        <f t="shared" si="6"/>
        <v>128461.5</v>
      </c>
      <c r="I160" s="20">
        <f t="shared" si="6"/>
        <v>150000</v>
      </c>
      <c r="J160" s="64">
        <f t="shared" si="6"/>
        <v>180000</v>
      </c>
      <c r="K160" s="82">
        <f t="shared" si="6"/>
        <v>116867</v>
      </c>
      <c r="L160" s="20">
        <f t="shared" si="6"/>
        <v>120000</v>
      </c>
      <c r="M160" s="64">
        <f t="shared" si="6"/>
        <v>120000</v>
      </c>
      <c r="N160" s="171">
        <f>SUM(N148:N159)</f>
        <v>66439</v>
      </c>
      <c r="O160" s="20">
        <f>SUM(O147:O159)</f>
        <v>120000</v>
      </c>
    </row>
    <row r="161" spans="1:16" ht="13.5" thickTop="1" x14ac:dyDescent="0.2">
      <c r="A161" s="10">
        <v>160</v>
      </c>
      <c r="B161" s="14"/>
      <c r="C161" s="14"/>
      <c r="D161" s="15"/>
      <c r="E161" s="14"/>
      <c r="F161" s="16"/>
      <c r="G161" s="122"/>
      <c r="H161" s="110"/>
      <c r="I161" s="74"/>
      <c r="J161" s="78"/>
      <c r="K161" s="81"/>
      <c r="L161" s="13"/>
      <c r="M161" s="154"/>
      <c r="O161" s="13"/>
    </row>
    <row r="162" spans="1:16" x14ac:dyDescent="0.2">
      <c r="A162" s="10">
        <v>161</v>
      </c>
      <c r="B162" s="14" t="s">
        <v>90</v>
      </c>
      <c r="C162" s="14"/>
      <c r="D162" s="15"/>
      <c r="E162" s="14"/>
      <c r="F162" s="16"/>
      <c r="G162" s="122"/>
      <c r="H162" s="110"/>
      <c r="I162" s="74"/>
      <c r="J162" s="78"/>
      <c r="K162" s="81"/>
      <c r="L162" s="13"/>
      <c r="M162" s="154"/>
      <c r="N162" s="157"/>
      <c r="O162" s="13"/>
    </row>
    <row r="163" spans="1:16" x14ac:dyDescent="0.2">
      <c r="A163" s="10">
        <v>162</v>
      </c>
      <c r="B163" s="14"/>
      <c r="C163" s="14"/>
      <c r="D163" s="15" t="s">
        <v>91</v>
      </c>
      <c r="E163" s="14"/>
      <c r="F163" s="16"/>
      <c r="G163" s="122"/>
      <c r="H163" s="110"/>
      <c r="I163" s="74"/>
      <c r="J163" s="78"/>
      <c r="K163" s="81"/>
      <c r="L163" s="13"/>
      <c r="M163" s="154"/>
      <c r="N163" s="157"/>
      <c r="O163" s="13"/>
    </row>
    <row r="164" spans="1:16" x14ac:dyDescent="0.2">
      <c r="A164" s="10">
        <v>163</v>
      </c>
      <c r="B164" s="14"/>
      <c r="C164" s="14">
        <v>3314</v>
      </c>
      <c r="D164" s="15">
        <v>5011</v>
      </c>
      <c r="E164" s="14"/>
      <c r="F164" s="16" t="s">
        <v>92</v>
      </c>
      <c r="G164" s="122">
        <v>100000</v>
      </c>
      <c r="H164" s="110">
        <v>99282</v>
      </c>
      <c r="I164" s="74">
        <v>80000</v>
      </c>
      <c r="J164" s="77">
        <v>80000</v>
      </c>
      <c r="K164" s="81">
        <v>65297</v>
      </c>
      <c r="L164" s="13">
        <v>80000</v>
      </c>
      <c r="M164" s="154">
        <v>36300</v>
      </c>
      <c r="N164" s="157">
        <v>36254</v>
      </c>
      <c r="O164" s="13">
        <v>0</v>
      </c>
      <c r="P164" s="103"/>
    </row>
    <row r="165" spans="1:16" x14ac:dyDescent="0.2">
      <c r="A165" s="10">
        <v>164</v>
      </c>
      <c r="B165" s="14"/>
      <c r="C165" s="14">
        <v>3314</v>
      </c>
      <c r="D165" s="15">
        <v>5021</v>
      </c>
      <c r="E165" s="14"/>
      <c r="F165" s="16" t="s">
        <v>118</v>
      </c>
      <c r="G165" s="122">
        <v>0</v>
      </c>
      <c r="H165" s="110">
        <v>0</v>
      </c>
      <c r="I165" s="74">
        <v>0</v>
      </c>
      <c r="J165" s="77">
        <v>0</v>
      </c>
      <c r="K165" s="81">
        <v>0</v>
      </c>
      <c r="L165" s="13">
        <v>24000</v>
      </c>
      <c r="M165" s="154">
        <v>67700</v>
      </c>
      <c r="N165" s="157">
        <v>47885</v>
      </c>
      <c r="O165" s="13">
        <v>102000</v>
      </c>
      <c r="P165" s="103"/>
    </row>
    <row r="166" spans="1:16" x14ac:dyDescent="0.2">
      <c r="A166" s="10">
        <v>165</v>
      </c>
      <c r="B166" s="14"/>
      <c r="C166" s="14">
        <v>3314</v>
      </c>
      <c r="D166" s="15">
        <v>5031</v>
      </c>
      <c r="E166" s="14"/>
      <c r="F166" s="16" t="s">
        <v>74</v>
      </c>
      <c r="G166" s="122">
        <v>30000</v>
      </c>
      <c r="H166" s="110">
        <v>23918</v>
      </c>
      <c r="I166" s="74">
        <f>I164*25%</f>
        <v>20000</v>
      </c>
      <c r="J166" s="77">
        <v>20000</v>
      </c>
      <c r="K166" s="81">
        <v>16755</v>
      </c>
      <c r="L166" s="13">
        <v>20000</v>
      </c>
      <c r="M166" s="154">
        <v>20000</v>
      </c>
      <c r="N166" s="157">
        <v>18156</v>
      </c>
      <c r="O166" s="13">
        <f>O165*25%</f>
        <v>25500</v>
      </c>
      <c r="P166" s="103"/>
    </row>
    <row r="167" spans="1:16" x14ac:dyDescent="0.2">
      <c r="A167" s="10">
        <v>166</v>
      </c>
      <c r="B167" s="14"/>
      <c r="C167" s="14">
        <v>3314</v>
      </c>
      <c r="D167" s="15">
        <v>5032</v>
      </c>
      <c r="E167" s="14"/>
      <c r="F167" s="16" t="s">
        <v>75</v>
      </c>
      <c r="G167" s="122">
        <v>14000</v>
      </c>
      <c r="H167" s="110">
        <v>8609</v>
      </c>
      <c r="I167" s="74">
        <f>I164*9%</f>
        <v>7200</v>
      </c>
      <c r="J167" s="77">
        <v>7200</v>
      </c>
      <c r="K167" s="81">
        <v>6033</v>
      </c>
      <c r="L167" s="13">
        <v>7200</v>
      </c>
      <c r="M167" s="154">
        <v>7200</v>
      </c>
      <c r="N167" s="157">
        <v>7396</v>
      </c>
      <c r="O167" s="13">
        <v>9000</v>
      </c>
      <c r="P167" s="103"/>
    </row>
    <row r="168" spans="1:16" x14ac:dyDescent="0.2">
      <c r="A168" s="10">
        <v>167</v>
      </c>
      <c r="B168" s="14"/>
      <c r="C168" s="14">
        <v>3314</v>
      </c>
      <c r="D168" s="15">
        <v>5136</v>
      </c>
      <c r="E168" s="14"/>
      <c r="F168" s="16" t="s">
        <v>93</v>
      </c>
      <c r="G168" s="122">
        <v>55000</v>
      </c>
      <c r="H168" s="110">
        <v>54977</v>
      </c>
      <c r="I168" s="74">
        <v>50000</v>
      </c>
      <c r="J168" s="77">
        <v>50000</v>
      </c>
      <c r="K168" s="81">
        <v>49974</v>
      </c>
      <c r="L168" s="13">
        <v>50000</v>
      </c>
      <c r="M168" s="154">
        <v>50000</v>
      </c>
      <c r="N168" s="157">
        <v>42243</v>
      </c>
      <c r="O168" s="13">
        <v>50000</v>
      </c>
      <c r="P168" s="103"/>
    </row>
    <row r="169" spans="1:16" x14ac:dyDescent="0.2">
      <c r="A169" s="10">
        <v>168</v>
      </c>
      <c r="B169" s="14"/>
      <c r="C169" s="14">
        <v>3314</v>
      </c>
      <c r="D169" s="15">
        <v>5137</v>
      </c>
      <c r="E169" s="14"/>
      <c r="F169" s="16" t="s">
        <v>94</v>
      </c>
      <c r="G169" s="122">
        <v>27500</v>
      </c>
      <c r="H169" s="110">
        <v>6797.78</v>
      </c>
      <c r="I169" s="74">
        <v>25000</v>
      </c>
      <c r="J169" s="77">
        <v>25000</v>
      </c>
      <c r="K169" s="81">
        <v>3812</v>
      </c>
      <c r="L169" s="13">
        <v>10000</v>
      </c>
      <c r="M169" s="154">
        <v>7900</v>
      </c>
      <c r="N169" s="157">
        <v>0</v>
      </c>
      <c r="O169" s="13">
        <v>5000</v>
      </c>
      <c r="P169" s="103"/>
    </row>
    <row r="170" spans="1:16" x14ac:dyDescent="0.2">
      <c r="A170" s="10">
        <v>169</v>
      </c>
      <c r="B170" s="14"/>
      <c r="C170" s="14">
        <v>3314</v>
      </c>
      <c r="D170" s="15">
        <v>5139</v>
      </c>
      <c r="E170" s="14"/>
      <c r="F170" s="16" t="s">
        <v>68</v>
      </c>
      <c r="G170" s="122">
        <v>2000</v>
      </c>
      <c r="H170" s="110">
        <v>2000.6</v>
      </c>
      <c r="I170" s="74">
        <v>3000</v>
      </c>
      <c r="J170" s="77">
        <v>3000</v>
      </c>
      <c r="K170" s="81">
        <v>573</v>
      </c>
      <c r="L170" s="13">
        <v>3000</v>
      </c>
      <c r="M170" s="154">
        <v>5100</v>
      </c>
      <c r="N170" s="157">
        <v>4803.6000000000004</v>
      </c>
      <c r="O170" s="13">
        <v>5000</v>
      </c>
    </row>
    <row r="171" spans="1:16" x14ac:dyDescent="0.2">
      <c r="A171" s="10">
        <v>170</v>
      </c>
      <c r="B171" s="14"/>
      <c r="C171" s="14">
        <v>3314</v>
      </c>
      <c r="D171" s="15">
        <v>5154</v>
      </c>
      <c r="E171" s="14"/>
      <c r="F171" s="16" t="s">
        <v>56</v>
      </c>
      <c r="G171" s="122">
        <v>16000</v>
      </c>
      <c r="H171" s="110">
        <v>13766</v>
      </c>
      <c r="I171" s="74">
        <v>16000</v>
      </c>
      <c r="J171" s="77">
        <v>16000</v>
      </c>
      <c r="K171" s="81">
        <v>13970</v>
      </c>
      <c r="L171" s="13">
        <v>16000</v>
      </c>
      <c r="M171" s="154">
        <v>16000</v>
      </c>
      <c r="N171" s="157">
        <v>10736.5</v>
      </c>
      <c r="O171" s="13">
        <v>16000</v>
      </c>
    </row>
    <row r="172" spans="1:16" x14ac:dyDescent="0.2">
      <c r="A172" s="10">
        <v>171</v>
      </c>
      <c r="B172" s="14"/>
      <c r="C172" s="14">
        <v>3314</v>
      </c>
      <c r="D172" s="15">
        <v>5162</v>
      </c>
      <c r="E172" s="14"/>
      <c r="F172" s="16" t="s">
        <v>95</v>
      </c>
      <c r="G172" s="122">
        <v>12500</v>
      </c>
      <c r="H172" s="110">
        <v>10836.56</v>
      </c>
      <c r="I172" s="74">
        <v>10000</v>
      </c>
      <c r="J172" s="77">
        <v>10000</v>
      </c>
      <c r="K172" s="81">
        <v>8354</v>
      </c>
      <c r="L172" s="13">
        <v>10000</v>
      </c>
      <c r="M172" s="154">
        <v>10000</v>
      </c>
      <c r="N172" s="157">
        <v>8302</v>
      </c>
      <c r="O172" s="13">
        <v>10000</v>
      </c>
    </row>
    <row r="173" spans="1:16" x14ac:dyDescent="0.2">
      <c r="A173" s="10">
        <v>172</v>
      </c>
      <c r="B173" s="14"/>
      <c r="C173" s="14">
        <v>3314</v>
      </c>
      <c r="D173" s="15">
        <v>5169</v>
      </c>
      <c r="E173" s="14"/>
      <c r="F173" s="16" t="s">
        <v>64</v>
      </c>
      <c r="G173" s="122">
        <v>70000</v>
      </c>
      <c r="H173" s="110">
        <v>65082.06</v>
      </c>
      <c r="I173" s="74">
        <v>70000</v>
      </c>
      <c r="J173" s="77">
        <v>70000</v>
      </c>
      <c r="K173" s="81">
        <v>54107</v>
      </c>
      <c r="L173" s="13">
        <v>70000</v>
      </c>
      <c r="M173" s="154">
        <v>70000</v>
      </c>
      <c r="N173" s="157">
        <v>48011</v>
      </c>
      <c r="O173" s="13">
        <v>70000</v>
      </c>
    </row>
    <row r="174" spans="1:16" x14ac:dyDescent="0.2">
      <c r="A174" s="10">
        <v>173</v>
      </c>
      <c r="B174" s="14"/>
      <c r="C174" s="14">
        <v>3314</v>
      </c>
      <c r="D174" s="15">
        <v>5171</v>
      </c>
      <c r="E174" s="14"/>
      <c r="F174" s="16" t="s">
        <v>96</v>
      </c>
      <c r="G174" s="122">
        <v>15000</v>
      </c>
      <c r="H174" s="110">
        <v>3013</v>
      </c>
      <c r="I174" s="74">
        <v>10000</v>
      </c>
      <c r="J174" s="77">
        <v>10000</v>
      </c>
      <c r="K174" s="81">
        <v>0</v>
      </c>
      <c r="L174" s="13">
        <v>10000</v>
      </c>
      <c r="M174" s="154">
        <v>10000</v>
      </c>
      <c r="N174" s="157">
        <v>0</v>
      </c>
      <c r="O174" s="13">
        <v>8000</v>
      </c>
      <c r="P174" s="103"/>
    </row>
    <row r="175" spans="1:16" x14ac:dyDescent="0.2">
      <c r="A175" s="10">
        <v>174</v>
      </c>
      <c r="B175" s="14"/>
      <c r="C175" s="14">
        <v>3314</v>
      </c>
      <c r="D175" s="15">
        <v>5173</v>
      </c>
      <c r="E175" s="14"/>
      <c r="F175" s="16" t="s">
        <v>97</v>
      </c>
      <c r="G175" s="122">
        <v>1500</v>
      </c>
      <c r="H175" s="110">
        <v>1155</v>
      </c>
      <c r="I175" s="74">
        <v>1200</v>
      </c>
      <c r="J175" s="77">
        <v>1200</v>
      </c>
      <c r="K175" s="81">
        <v>717</v>
      </c>
      <c r="L175" s="13">
        <v>1200</v>
      </c>
      <c r="M175" s="154">
        <v>1200</v>
      </c>
      <c r="N175" s="157">
        <v>350</v>
      </c>
      <c r="O175" s="13">
        <v>1000</v>
      </c>
    </row>
    <row r="176" spans="1:16" x14ac:dyDescent="0.2">
      <c r="A176" s="10">
        <v>175</v>
      </c>
      <c r="B176" s="15"/>
      <c r="C176" s="15">
        <v>3314</v>
      </c>
      <c r="D176" s="15">
        <v>5168</v>
      </c>
      <c r="E176" s="15"/>
      <c r="F176" s="35" t="s">
        <v>98</v>
      </c>
      <c r="G176" s="165">
        <v>0</v>
      </c>
      <c r="H176" s="166">
        <v>0</v>
      </c>
      <c r="I176" s="74">
        <v>0</v>
      </c>
      <c r="J176" s="167">
        <v>0</v>
      </c>
      <c r="K176" s="13">
        <v>0</v>
      </c>
      <c r="L176" s="13">
        <v>0</v>
      </c>
      <c r="M176" s="13">
        <v>0</v>
      </c>
      <c r="N176" s="157">
        <v>0</v>
      </c>
      <c r="O176" s="13">
        <v>8500</v>
      </c>
      <c r="P176" s="164"/>
    </row>
    <row r="177" spans="1:18" x14ac:dyDescent="0.2">
      <c r="A177" s="10">
        <v>176</v>
      </c>
      <c r="B177" s="14"/>
      <c r="C177" s="14"/>
      <c r="D177" s="15" t="s">
        <v>99</v>
      </c>
      <c r="E177" s="14"/>
      <c r="F177" s="16"/>
      <c r="G177" s="122">
        <f t="shared" ref="G177:M177" si="7">SUM(G164:G176)</f>
        <v>343500</v>
      </c>
      <c r="H177" s="110">
        <f t="shared" si="7"/>
        <v>289437</v>
      </c>
      <c r="I177" s="43">
        <f t="shared" si="7"/>
        <v>292400</v>
      </c>
      <c r="J177" s="68">
        <f t="shared" si="7"/>
        <v>292400</v>
      </c>
      <c r="K177" s="86">
        <f t="shared" si="7"/>
        <v>219592</v>
      </c>
      <c r="L177" s="43">
        <f t="shared" si="7"/>
        <v>301400</v>
      </c>
      <c r="M177" s="68">
        <f t="shared" si="7"/>
        <v>301400</v>
      </c>
      <c r="N177" s="158">
        <f>SUM(N164:N176)</f>
        <v>224137.1</v>
      </c>
      <c r="O177" s="43">
        <f>SUM(O164:O176)</f>
        <v>310000</v>
      </c>
      <c r="P177" s="103"/>
    </row>
    <row r="178" spans="1:18" x14ac:dyDescent="0.2">
      <c r="A178" s="10">
        <v>177</v>
      </c>
      <c r="B178" s="14"/>
      <c r="C178" s="14"/>
      <c r="D178" s="15"/>
      <c r="E178" s="14"/>
      <c r="F178" s="16"/>
      <c r="G178" s="122"/>
      <c r="H178" s="110"/>
      <c r="I178" s="74"/>
      <c r="J178" s="77"/>
      <c r="K178" s="81"/>
      <c r="L178" s="13"/>
      <c r="M178" s="154"/>
      <c r="O178" s="13"/>
    </row>
    <row r="179" spans="1:18" x14ac:dyDescent="0.2">
      <c r="A179" s="10">
        <v>178</v>
      </c>
      <c r="B179" s="14"/>
      <c r="C179" s="14"/>
      <c r="D179" s="15" t="s">
        <v>100</v>
      </c>
      <c r="E179" s="14"/>
      <c r="F179" s="16"/>
      <c r="G179" s="122"/>
      <c r="H179" s="110"/>
      <c r="I179" s="74"/>
      <c r="J179" s="77"/>
      <c r="K179" s="81"/>
      <c r="L179" s="13"/>
      <c r="M179" s="154"/>
      <c r="N179" s="157"/>
      <c r="O179" s="13"/>
    </row>
    <row r="180" spans="1:18" x14ac:dyDescent="0.2">
      <c r="A180" s="10">
        <v>179</v>
      </c>
      <c r="B180" s="14"/>
      <c r="C180" s="14">
        <v>3319</v>
      </c>
      <c r="D180" s="15">
        <v>5021</v>
      </c>
      <c r="E180" s="14"/>
      <c r="F180" s="16" t="s">
        <v>101</v>
      </c>
      <c r="G180" s="122">
        <v>24000</v>
      </c>
      <c r="H180" s="110">
        <v>24000</v>
      </c>
      <c r="I180" s="74">
        <v>24000</v>
      </c>
      <c r="J180" s="77">
        <v>24000</v>
      </c>
      <c r="K180" s="81">
        <v>24000</v>
      </c>
      <c r="L180" s="13">
        <v>24000</v>
      </c>
      <c r="M180" s="154">
        <v>24000</v>
      </c>
      <c r="N180" s="157">
        <v>18000</v>
      </c>
      <c r="O180" s="13">
        <v>24000</v>
      </c>
      <c r="P180" s="103"/>
    </row>
    <row r="181" spans="1:18" x14ac:dyDescent="0.2">
      <c r="A181" s="10">
        <v>180</v>
      </c>
      <c r="B181" s="14"/>
      <c r="C181" s="14">
        <v>3319</v>
      </c>
      <c r="D181" s="15">
        <v>5139</v>
      </c>
      <c r="E181" s="14"/>
      <c r="F181" s="16" t="s">
        <v>102</v>
      </c>
      <c r="G181" s="122">
        <v>1000</v>
      </c>
      <c r="H181" s="110">
        <v>0</v>
      </c>
      <c r="I181" s="74">
        <v>1000</v>
      </c>
      <c r="J181" s="77">
        <v>1000</v>
      </c>
      <c r="K181" s="81">
        <v>0</v>
      </c>
      <c r="L181" s="13">
        <v>1000</v>
      </c>
      <c r="M181" s="154">
        <v>1000</v>
      </c>
      <c r="N181" s="157">
        <v>0</v>
      </c>
      <c r="O181" s="13">
        <v>1000</v>
      </c>
    </row>
    <row r="182" spans="1:18" x14ac:dyDescent="0.2">
      <c r="A182" s="10">
        <v>181</v>
      </c>
      <c r="B182" s="14"/>
      <c r="C182" s="14">
        <v>3319</v>
      </c>
      <c r="D182" s="15">
        <v>5169</v>
      </c>
      <c r="E182" s="14"/>
      <c r="F182" s="16" t="s">
        <v>64</v>
      </c>
      <c r="G182" s="122">
        <v>1500</v>
      </c>
      <c r="H182" s="110">
        <v>0</v>
      </c>
      <c r="I182" s="74">
        <v>1500</v>
      </c>
      <c r="J182" s="77">
        <v>1500</v>
      </c>
      <c r="K182" s="81">
        <v>0</v>
      </c>
      <c r="L182" s="13">
        <v>1500</v>
      </c>
      <c r="M182" s="154">
        <v>1500</v>
      </c>
      <c r="N182" s="157">
        <v>0</v>
      </c>
      <c r="O182" s="13">
        <v>1500</v>
      </c>
    </row>
    <row r="183" spans="1:18" x14ac:dyDescent="0.2">
      <c r="A183" s="10">
        <v>182</v>
      </c>
      <c r="B183" s="14"/>
      <c r="C183" s="14"/>
      <c r="D183" s="15" t="s">
        <v>103</v>
      </c>
      <c r="E183" s="14"/>
      <c r="F183" s="16"/>
      <c r="G183" s="122">
        <f t="shared" ref="G183:M183" si="8">SUM(G180:G182)</f>
        <v>26500</v>
      </c>
      <c r="H183" s="110">
        <f t="shared" si="8"/>
        <v>24000</v>
      </c>
      <c r="I183" s="43">
        <f t="shared" si="8"/>
        <v>26500</v>
      </c>
      <c r="J183" s="93">
        <f t="shared" si="8"/>
        <v>26500</v>
      </c>
      <c r="K183" s="87">
        <f t="shared" si="8"/>
        <v>24000</v>
      </c>
      <c r="L183" s="61">
        <f t="shared" si="8"/>
        <v>26500</v>
      </c>
      <c r="M183" s="93">
        <f t="shared" si="8"/>
        <v>26500</v>
      </c>
      <c r="N183" s="87">
        <f>SUM(N180:N182)</f>
        <v>18000</v>
      </c>
      <c r="O183" s="61">
        <f>SUM(O180:O182)</f>
        <v>26500</v>
      </c>
    </row>
    <row r="184" spans="1:18" x14ac:dyDescent="0.2">
      <c r="A184" s="10">
        <v>183</v>
      </c>
      <c r="B184" s="14"/>
      <c r="C184" s="14">
        <v>3322</v>
      </c>
      <c r="D184" s="15">
        <v>5171</v>
      </c>
      <c r="E184" s="14"/>
      <c r="F184" s="16" t="s">
        <v>266</v>
      </c>
      <c r="G184" s="122">
        <v>0</v>
      </c>
      <c r="H184" s="110">
        <v>0</v>
      </c>
      <c r="I184" s="43">
        <v>0</v>
      </c>
      <c r="J184" s="122">
        <v>0</v>
      </c>
      <c r="K184" s="110">
        <v>0</v>
      </c>
      <c r="L184" s="43">
        <v>0</v>
      </c>
      <c r="M184" s="93">
        <v>83000</v>
      </c>
      <c r="N184" s="81">
        <v>39325</v>
      </c>
      <c r="O184" s="61">
        <v>0</v>
      </c>
      <c r="R184" s="103"/>
    </row>
    <row r="185" spans="1:18" x14ac:dyDescent="0.2">
      <c r="A185" s="10">
        <v>184</v>
      </c>
      <c r="B185" s="14"/>
      <c r="C185" s="14">
        <v>3399</v>
      </c>
      <c r="D185" s="15">
        <v>5041</v>
      </c>
      <c r="E185" s="14"/>
      <c r="F185" s="16" t="s">
        <v>227</v>
      </c>
      <c r="G185" s="122">
        <v>0</v>
      </c>
      <c r="H185" s="110">
        <v>0</v>
      </c>
      <c r="I185" s="43">
        <v>0</v>
      </c>
      <c r="J185" s="77">
        <v>2600</v>
      </c>
      <c r="K185" s="81">
        <v>2511</v>
      </c>
      <c r="L185" s="13">
        <v>0</v>
      </c>
      <c r="M185" s="154">
        <v>0</v>
      </c>
      <c r="N185" s="157">
        <v>27182</v>
      </c>
      <c r="O185" s="13">
        <v>0</v>
      </c>
      <c r="R185" s="101"/>
    </row>
    <row r="186" spans="1:18" x14ac:dyDescent="0.2">
      <c r="A186" s="10">
        <v>185</v>
      </c>
      <c r="B186" s="14"/>
      <c r="C186" s="44">
        <v>3399</v>
      </c>
      <c r="D186" s="45">
        <v>5139</v>
      </c>
      <c r="E186" s="44"/>
      <c r="F186" s="41" t="s">
        <v>182</v>
      </c>
      <c r="G186" s="122">
        <v>18400</v>
      </c>
      <c r="H186" s="110">
        <v>18368</v>
      </c>
      <c r="I186" s="74">
        <v>20000</v>
      </c>
      <c r="J186" s="77">
        <v>22000</v>
      </c>
      <c r="K186" s="81">
        <v>20538</v>
      </c>
      <c r="L186" s="13">
        <v>20000</v>
      </c>
      <c r="M186" s="154">
        <v>20000</v>
      </c>
      <c r="N186" s="157">
        <v>53855</v>
      </c>
      <c r="O186" s="13">
        <v>20000</v>
      </c>
      <c r="P186" s="164"/>
    </row>
    <row r="187" spans="1:18" x14ac:dyDescent="0.2">
      <c r="A187" s="10">
        <v>186</v>
      </c>
      <c r="B187" s="44"/>
      <c r="C187" s="44">
        <v>3399</v>
      </c>
      <c r="D187" s="45">
        <v>5169</v>
      </c>
      <c r="E187" s="44"/>
      <c r="F187" s="41" t="s">
        <v>104</v>
      </c>
      <c r="G187" s="122">
        <v>16600</v>
      </c>
      <c r="H187" s="110">
        <v>5475.2</v>
      </c>
      <c r="I187" s="74">
        <v>15000</v>
      </c>
      <c r="J187" s="77">
        <v>79900</v>
      </c>
      <c r="K187" s="81">
        <v>64683</v>
      </c>
      <c r="L187" s="13">
        <v>70000</v>
      </c>
      <c r="M187" s="154">
        <v>125000</v>
      </c>
      <c r="N187" s="157">
        <v>50421.05</v>
      </c>
      <c r="O187" s="13">
        <v>155000</v>
      </c>
      <c r="P187" s="164"/>
      <c r="R187" s="101"/>
    </row>
    <row r="188" spans="1:18" x14ac:dyDescent="0.2">
      <c r="A188" s="10">
        <v>187</v>
      </c>
      <c r="B188" s="44"/>
      <c r="C188" s="44">
        <v>3399</v>
      </c>
      <c r="D188" s="45">
        <v>5164</v>
      </c>
      <c r="E188" s="44"/>
      <c r="F188" s="41" t="s">
        <v>105</v>
      </c>
      <c r="G188" s="122">
        <v>0</v>
      </c>
      <c r="H188" s="110">
        <v>0</v>
      </c>
      <c r="I188" s="74">
        <v>0</v>
      </c>
      <c r="J188" s="77">
        <v>18000</v>
      </c>
      <c r="K188" s="81">
        <v>17193</v>
      </c>
      <c r="L188" s="13">
        <v>0</v>
      </c>
      <c r="M188" s="154">
        <v>0</v>
      </c>
      <c r="N188" s="157">
        <v>7276</v>
      </c>
      <c r="O188" s="13">
        <v>0</v>
      </c>
      <c r="R188" s="101"/>
    </row>
    <row r="189" spans="1:18" x14ac:dyDescent="0.2">
      <c r="A189" s="10">
        <v>188</v>
      </c>
      <c r="B189" s="44"/>
      <c r="C189" s="44">
        <v>3419</v>
      </c>
      <c r="D189" s="45">
        <v>5169</v>
      </c>
      <c r="E189" s="44"/>
      <c r="F189" s="16" t="s">
        <v>229</v>
      </c>
      <c r="G189" s="122">
        <v>0</v>
      </c>
      <c r="H189" s="110">
        <v>0</v>
      </c>
      <c r="I189" s="75">
        <v>0</v>
      </c>
      <c r="J189" s="77">
        <v>10000</v>
      </c>
      <c r="K189" s="81">
        <v>0</v>
      </c>
      <c r="L189" s="13">
        <v>0</v>
      </c>
      <c r="M189" s="154">
        <v>0</v>
      </c>
      <c r="N189" s="157">
        <v>15985</v>
      </c>
      <c r="O189" s="13">
        <v>0</v>
      </c>
    </row>
    <row r="190" spans="1:18" x14ac:dyDescent="0.2">
      <c r="A190" s="10">
        <v>189</v>
      </c>
      <c r="B190" s="44"/>
      <c r="C190" s="44">
        <v>3419</v>
      </c>
      <c r="D190" s="45">
        <v>5139</v>
      </c>
      <c r="E190" s="44"/>
      <c r="F190" s="16" t="s">
        <v>228</v>
      </c>
      <c r="G190" s="122">
        <v>0</v>
      </c>
      <c r="H190" s="110">
        <v>0</v>
      </c>
      <c r="I190" s="75">
        <v>0</v>
      </c>
      <c r="J190" s="77">
        <v>13000</v>
      </c>
      <c r="K190" s="81">
        <v>2407</v>
      </c>
      <c r="L190" s="13">
        <v>0</v>
      </c>
      <c r="M190" s="154">
        <v>0</v>
      </c>
      <c r="N190" s="157">
        <v>9014</v>
      </c>
      <c r="O190" s="13">
        <v>0</v>
      </c>
    </row>
    <row r="191" spans="1:18" x14ac:dyDescent="0.2">
      <c r="A191" s="10">
        <v>190</v>
      </c>
      <c r="B191" s="44"/>
      <c r="C191" s="14">
        <v>3419</v>
      </c>
      <c r="D191" s="15">
        <v>5164</v>
      </c>
      <c r="E191" s="14"/>
      <c r="F191" s="16" t="s">
        <v>183</v>
      </c>
      <c r="G191" s="122">
        <v>10000</v>
      </c>
      <c r="H191" s="110">
        <v>10000</v>
      </c>
      <c r="I191" s="74">
        <v>0</v>
      </c>
      <c r="J191" s="77">
        <v>7000</v>
      </c>
      <c r="K191" s="81">
        <v>0</v>
      </c>
      <c r="L191" s="13">
        <v>0</v>
      </c>
      <c r="M191" s="154">
        <v>0</v>
      </c>
      <c r="N191" s="157">
        <v>4840</v>
      </c>
      <c r="O191" s="13">
        <v>0</v>
      </c>
    </row>
    <row r="192" spans="1:18" x14ac:dyDescent="0.2">
      <c r="A192" s="10">
        <v>191</v>
      </c>
      <c r="B192" s="14"/>
      <c r="C192" s="14">
        <v>3419</v>
      </c>
      <c r="D192" s="15">
        <v>5179</v>
      </c>
      <c r="E192" s="14"/>
      <c r="F192" s="16" t="s">
        <v>106</v>
      </c>
      <c r="G192" s="122">
        <v>49000</v>
      </c>
      <c r="H192" s="110">
        <v>48193</v>
      </c>
      <c r="I192" s="75">
        <v>45000</v>
      </c>
      <c r="J192" s="77">
        <v>15000</v>
      </c>
      <c r="K192" s="81">
        <v>3851</v>
      </c>
      <c r="L192" s="13">
        <v>45000</v>
      </c>
      <c r="M192" s="154">
        <v>45000</v>
      </c>
      <c r="N192" s="157">
        <v>0</v>
      </c>
      <c r="O192" s="13">
        <v>45000</v>
      </c>
      <c r="P192" s="164"/>
      <c r="Q192" s="131"/>
    </row>
    <row r="193" spans="1:18" x14ac:dyDescent="0.2">
      <c r="A193" s="10">
        <v>192</v>
      </c>
      <c r="B193" s="14"/>
      <c r="C193" s="14">
        <v>3429</v>
      </c>
      <c r="D193" s="15">
        <v>5499</v>
      </c>
      <c r="E193" s="14"/>
      <c r="F193" s="16" t="s">
        <v>84</v>
      </c>
      <c r="G193" s="122">
        <v>0</v>
      </c>
      <c r="H193" s="110">
        <v>0</v>
      </c>
      <c r="I193" s="74">
        <v>0</v>
      </c>
      <c r="J193" s="77">
        <v>0</v>
      </c>
      <c r="K193" s="81">
        <v>0</v>
      </c>
      <c r="L193" s="13">
        <v>0</v>
      </c>
      <c r="M193" s="154">
        <v>0</v>
      </c>
      <c r="N193" s="157"/>
      <c r="O193" s="13"/>
    </row>
    <row r="194" spans="1:18" ht="25.5" x14ac:dyDescent="0.2">
      <c r="A194" s="10">
        <v>193</v>
      </c>
      <c r="B194" s="14"/>
      <c r="C194" s="14">
        <v>3429</v>
      </c>
      <c r="D194" s="15">
        <v>5222</v>
      </c>
      <c r="E194" s="14"/>
      <c r="F194" s="41" t="s">
        <v>85</v>
      </c>
      <c r="G194" s="122">
        <v>0</v>
      </c>
      <c r="H194" s="110">
        <v>0</v>
      </c>
      <c r="I194" s="74">
        <v>0</v>
      </c>
      <c r="J194" s="77">
        <v>10000</v>
      </c>
      <c r="K194" s="81">
        <v>10000</v>
      </c>
      <c r="L194" s="13">
        <v>10000</v>
      </c>
      <c r="M194" s="154">
        <v>10000</v>
      </c>
      <c r="N194" s="157">
        <v>10000</v>
      </c>
      <c r="O194" s="13">
        <v>10000</v>
      </c>
      <c r="P194" s="164"/>
      <c r="Q194" s="103" t="s">
        <v>257</v>
      </c>
    </row>
    <row r="195" spans="1:18" ht="25.5" x14ac:dyDescent="0.2">
      <c r="A195" s="10">
        <v>194</v>
      </c>
      <c r="B195" s="14"/>
      <c r="C195" s="14">
        <v>3429</v>
      </c>
      <c r="D195" s="15">
        <v>5222</v>
      </c>
      <c r="E195" s="14"/>
      <c r="F195" s="41" t="s">
        <v>195</v>
      </c>
      <c r="G195" s="122">
        <v>0</v>
      </c>
      <c r="H195" s="110">
        <v>0</v>
      </c>
      <c r="I195" s="74">
        <v>0</v>
      </c>
      <c r="J195" s="77">
        <v>10000</v>
      </c>
      <c r="K195" s="81">
        <v>10000</v>
      </c>
      <c r="L195" s="13">
        <v>10000</v>
      </c>
      <c r="M195" s="154">
        <v>10000</v>
      </c>
      <c r="N195" s="157">
        <v>10000</v>
      </c>
      <c r="O195" s="13">
        <v>10000</v>
      </c>
      <c r="P195" s="164"/>
      <c r="Q195" s="103" t="s">
        <v>257</v>
      </c>
    </row>
    <row r="196" spans="1:18" ht="25.5" x14ac:dyDescent="0.2">
      <c r="A196" s="10">
        <v>195</v>
      </c>
      <c r="B196" s="14"/>
      <c r="C196" s="14">
        <v>3429</v>
      </c>
      <c r="D196" s="15">
        <v>5222</v>
      </c>
      <c r="E196" s="14"/>
      <c r="F196" s="16" t="s">
        <v>256</v>
      </c>
      <c r="G196" s="122">
        <v>0</v>
      </c>
      <c r="H196" s="110">
        <v>0</v>
      </c>
      <c r="I196" s="74">
        <v>0</v>
      </c>
      <c r="J196" s="77">
        <v>40000</v>
      </c>
      <c r="K196" s="81">
        <v>40000</v>
      </c>
      <c r="L196" s="13">
        <v>20000</v>
      </c>
      <c r="M196" s="154">
        <v>20000</v>
      </c>
      <c r="N196" s="157">
        <v>0</v>
      </c>
      <c r="O196" s="13">
        <v>20000</v>
      </c>
      <c r="P196" s="164"/>
      <c r="Q196" s="103" t="s">
        <v>257</v>
      </c>
    </row>
    <row r="197" spans="1:18" ht="25.5" x14ac:dyDescent="0.2">
      <c r="A197" s="10">
        <v>196</v>
      </c>
      <c r="B197" s="14"/>
      <c r="C197" s="14">
        <v>3399</v>
      </c>
      <c r="D197" s="15">
        <v>5223</v>
      </c>
      <c r="E197" s="14"/>
      <c r="F197" s="41" t="s">
        <v>199</v>
      </c>
      <c r="G197" s="122">
        <v>0</v>
      </c>
      <c r="H197" s="110">
        <v>0</v>
      </c>
      <c r="I197" s="74">
        <v>0</v>
      </c>
      <c r="J197" s="77">
        <v>15000</v>
      </c>
      <c r="K197" s="81">
        <v>15000</v>
      </c>
      <c r="L197" s="13">
        <v>15000</v>
      </c>
      <c r="M197" s="154">
        <v>15000</v>
      </c>
      <c r="N197" s="157">
        <v>4000</v>
      </c>
      <c r="O197" s="13">
        <v>15000</v>
      </c>
      <c r="P197" s="164"/>
      <c r="Q197" s="103" t="s">
        <v>257</v>
      </c>
    </row>
    <row r="198" spans="1:18" x14ac:dyDescent="0.2">
      <c r="A198" s="10">
        <v>197</v>
      </c>
      <c r="B198" s="14"/>
      <c r="C198" s="14">
        <v>3399</v>
      </c>
      <c r="D198" s="15">
        <v>5223</v>
      </c>
      <c r="E198" s="14"/>
      <c r="F198" s="41" t="s">
        <v>86</v>
      </c>
      <c r="G198" s="122">
        <v>0</v>
      </c>
      <c r="H198" s="110">
        <v>0</v>
      </c>
      <c r="I198" s="74">
        <v>0</v>
      </c>
      <c r="J198" s="77">
        <v>0</v>
      </c>
      <c r="K198" s="81">
        <v>0</v>
      </c>
      <c r="L198" s="13">
        <v>0</v>
      </c>
      <c r="M198" s="154">
        <v>0</v>
      </c>
      <c r="N198" s="157"/>
      <c r="O198" s="13"/>
      <c r="P198" s="164"/>
    </row>
    <row r="199" spans="1:18" x14ac:dyDescent="0.2">
      <c r="A199" s="10">
        <v>198</v>
      </c>
      <c r="B199" s="14"/>
      <c r="C199" s="14">
        <v>3639</v>
      </c>
      <c r="D199" s="15">
        <v>5229</v>
      </c>
      <c r="E199" s="14"/>
      <c r="F199" s="16" t="s">
        <v>41</v>
      </c>
      <c r="G199" s="122">
        <v>0</v>
      </c>
      <c r="H199" s="110">
        <v>0</v>
      </c>
      <c r="I199" s="75">
        <v>10000</v>
      </c>
      <c r="J199" s="77">
        <v>10000</v>
      </c>
      <c r="K199" s="81">
        <v>10000</v>
      </c>
      <c r="L199" s="13">
        <v>10000</v>
      </c>
      <c r="M199" s="154">
        <v>10000</v>
      </c>
      <c r="N199" s="157">
        <v>10000</v>
      </c>
      <c r="O199" s="13">
        <v>10000</v>
      </c>
      <c r="P199" s="164"/>
    </row>
    <row r="200" spans="1:18" ht="13.5" thickBot="1" x14ac:dyDescent="0.25">
      <c r="A200" s="10">
        <v>199</v>
      </c>
      <c r="B200" s="14"/>
      <c r="C200" s="17" t="s">
        <v>107</v>
      </c>
      <c r="D200" s="18"/>
      <c r="E200" s="17"/>
      <c r="F200" s="19"/>
      <c r="G200" s="123">
        <f>SUM(G185:G199)+G183+G177</f>
        <v>464000</v>
      </c>
      <c r="H200" s="111">
        <f>SUM(H185:H199)+H183+H177</f>
        <v>395473.2</v>
      </c>
      <c r="I200" s="20">
        <f>SUM(I177,I183,I186:I199)</f>
        <v>408900</v>
      </c>
      <c r="J200" s="64">
        <f>SUM(J177,J183,J185:J199)</f>
        <v>571400</v>
      </c>
      <c r="K200" s="82">
        <f>SUM(K177,K183,K185:K199)</f>
        <v>439775</v>
      </c>
      <c r="L200" s="20">
        <f>SUM(L177,L183,L185:L199)</f>
        <v>527900</v>
      </c>
      <c r="M200" s="64">
        <f>SUM(M177,M183,M184:M199)</f>
        <v>665900</v>
      </c>
      <c r="N200" s="171">
        <f>SUM(N177,N183,N184:N199)</f>
        <v>484035.14999999997</v>
      </c>
      <c r="O200" s="20">
        <f>SUM(O177,O183,O185:O199)</f>
        <v>621500</v>
      </c>
    </row>
    <row r="201" spans="1:18" ht="13.5" thickTop="1" x14ac:dyDescent="0.2">
      <c r="A201" s="10">
        <v>200</v>
      </c>
      <c r="B201" s="14"/>
      <c r="C201" s="14"/>
      <c r="D201" s="15"/>
      <c r="E201" s="14"/>
      <c r="F201" s="16"/>
      <c r="G201" s="122"/>
      <c r="H201" s="110"/>
      <c r="I201" s="74"/>
      <c r="J201" s="78"/>
      <c r="K201" s="81"/>
      <c r="L201" s="13"/>
      <c r="M201" s="154"/>
      <c r="O201" s="13"/>
    </row>
    <row r="202" spans="1:18" x14ac:dyDescent="0.2">
      <c r="A202" s="10">
        <v>201</v>
      </c>
      <c r="B202" s="14" t="s">
        <v>108</v>
      </c>
      <c r="C202" s="14"/>
      <c r="D202" s="15"/>
      <c r="E202" s="14"/>
      <c r="F202" s="16"/>
      <c r="G202" s="122"/>
      <c r="H202" s="110"/>
      <c r="I202" s="74"/>
      <c r="J202" s="78"/>
      <c r="K202" s="81"/>
      <c r="L202" s="13"/>
      <c r="M202" s="154"/>
      <c r="N202" s="157"/>
      <c r="O202" s="13"/>
    </row>
    <row r="203" spans="1:18" x14ac:dyDescent="0.2">
      <c r="A203" s="10">
        <v>202</v>
      </c>
      <c r="B203" s="14"/>
      <c r="C203" s="14">
        <v>5512</v>
      </c>
      <c r="D203" s="15">
        <v>5192</v>
      </c>
      <c r="E203" s="14"/>
      <c r="F203" s="16" t="s">
        <v>109</v>
      </c>
      <c r="G203" s="122">
        <v>712300</v>
      </c>
      <c r="H203" s="110">
        <v>712300</v>
      </c>
      <c r="I203" s="75">
        <v>397000</v>
      </c>
      <c r="J203" s="77">
        <v>0</v>
      </c>
      <c r="K203" s="81">
        <v>0</v>
      </c>
      <c r="L203" s="13">
        <v>0</v>
      </c>
      <c r="M203" s="154">
        <v>0</v>
      </c>
      <c r="N203" s="157"/>
      <c r="O203" s="13">
        <v>0</v>
      </c>
      <c r="P203" s="103"/>
    </row>
    <row r="204" spans="1:18" x14ac:dyDescent="0.2">
      <c r="A204" s="10">
        <v>203</v>
      </c>
      <c r="B204" s="14"/>
      <c r="C204" s="14">
        <v>5512</v>
      </c>
      <c r="D204" s="15">
        <v>5162</v>
      </c>
      <c r="E204" s="14"/>
      <c r="F204" s="16" t="s">
        <v>95</v>
      </c>
      <c r="G204" s="122">
        <v>0</v>
      </c>
      <c r="H204" s="110">
        <v>0</v>
      </c>
      <c r="I204" s="74">
        <v>0</v>
      </c>
      <c r="J204" s="77">
        <v>0</v>
      </c>
      <c r="K204" s="81"/>
      <c r="L204" s="13"/>
      <c r="M204" s="154">
        <v>0</v>
      </c>
      <c r="N204" s="157">
        <v>0</v>
      </c>
      <c r="O204" s="13">
        <v>0</v>
      </c>
      <c r="P204" s="103"/>
    </row>
    <row r="205" spans="1:18" x14ac:dyDescent="0.2">
      <c r="A205" s="10">
        <v>204</v>
      </c>
      <c r="B205" s="14"/>
      <c r="C205" s="14">
        <v>5512</v>
      </c>
      <c r="D205" s="15">
        <v>5163</v>
      </c>
      <c r="E205" s="14"/>
      <c r="F205" s="16" t="s">
        <v>110</v>
      </c>
      <c r="G205" s="122">
        <v>0</v>
      </c>
      <c r="H205" s="110">
        <v>0</v>
      </c>
      <c r="I205" s="74">
        <v>0</v>
      </c>
      <c r="J205" s="77">
        <v>0</v>
      </c>
      <c r="K205" s="81"/>
      <c r="L205" s="13"/>
      <c r="M205" s="154">
        <v>0</v>
      </c>
      <c r="N205" s="157">
        <v>0</v>
      </c>
      <c r="O205" s="13">
        <v>0</v>
      </c>
      <c r="P205" s="103"/>
    </row>
    <row r="206" spans="1:18" x14ac:dyDescent="0.2">
      <c r="A206" s="10">
        <v>205</v>
      </c>
      <c r="B206" s="14"/>
      <c r="C206" s="14">
        <v>5512</v>
      </c>
      <c r="D206" s="15">
        <v>5169</v>
      </c>
      <c r="E206" s="14"/>
      <c r="F206" s="16" t="s">
        <v>79</v>
      </c>
      <c r="G206" s="122">
        <v>0</v>
      </c>
      <c r="H206" s="110">
        <v>0</v>
      </c>
      <c r="I206" s="74">
        <v>0</v>
      </c>
      <c r="J206" s="77">
        <v>0</v>
      </c>
      <c r="K206" s="81"/>
      <c r="L206" s="13"/>
      <c r="M206" s="154">
        <v>0</v>
      </c>
      <c r="N206" s="157">
        <v>10000</v>
      </c>
      <c r="O206" s="13">
        <v>10000</v>
      </c>
      <c r="P206" s="164"/>
    </row>
    <row r="207" spans="1:18" x14ac:dyDescent="0.2">
      <c r="A207" s="10">
        <v>206</v>
      </c>
      <c r="B207" s="14"/>
      <c r="C207" s="14">
        <v>5512</v>
      </c>
      <c r="D207" s="15">
        <v>5222</v>
      </c>
      <c r="E207" s="14"/>
      <c r="F207" s="41" t="s">
        <v>230</v>
      </c>
      <c r="G207" s="122">
        <v>0</v>
      </c>
      <c r="H207" s="110">
        <v>0</v>
      </c>
      <c r="I207" s="74">
        <v>0</v>
      </c>
      <c r="J207" s="77">
        <v>391900</v>
      </c>
      <c r="K207" s="81">
        <v>391900</v>
      </c>
      <c r="L207" s="13">
        <v>350000</v>
      </c>
      <c r="M207" s="154">
        <v>517800</v>
      </c>
      <c r="N207" s="157">
        <v>517800</v>
      </c>
      <c r="O207" s="13">
        <v>402000</v>
      </c>
      <c r="P207" s="164"/>
      <c r="Q207" s="101" t="s">
        <v>258</v>
      </c>
      <c r="R207" s="103"/>
    </row>
    <row r="208" spans="1:18" x14ac:dyDescent="0.2">
      <c r="A208" s="10">
        <v>207</v>
      </c>
      <c r="B208" s="14"/>
      <c r="C208" s="14">
        <v>5512</v>
      </c>
      <c r="D208" s="15">
        <v>5222</v>
      </c>
      <c r="E208" s="14"/>
      <c r="F208" s="41" t="s">
        <v>111</v>
      </c>
      <c r="G208" s="122">
        <v>10000</v>
      </c>
      <c r="H208" s="110">
        <v>10000</v>
      </c>
      <c r="I208" s="74">
        <v>10000</v>
      </c>
      <c r="J208" s="77">
        <v>10000</v>
      </c>
      <c r="K208" s="81">
        <v>10000</v>
      </c>
      <c r="L208" s="13">
        <v>10000</v>
      </c>
      <c r="M208" s="154">
        <v>10000</v>
      </c>
      <c r="N208" s="157">
        <v>0</v>
      </c>
      <c r="O208" s="13">
        <v>0</v>
      </c>
      <c r="P208" s="103"/>
    </row>
    <row r="209" spans="1:16" x14ac:dyDescent="0.2">
      <c r="A209" s="10">
        <v>208</v>
      </c>
      <c r="B209" s="14"/>
      <c r="C209" s="14">
        <v>5269</v>
      </c>
      <c r="D209" s="15">
        <v>5321</v>
      </c>
      <c r="E209" s="14"/>
      <c r="F209" s="41"/>
      <c r="G209" s="122">
        <v>50000</v>
      </c>
      <c r="H209" s="110">
        <v>50000</v>
      </c>
      <c r="I209" s="74">
        <v>0</v>
      </c>
      <c r="J209" s="77">
        <v>0</v>
      </c>
      <c r="K209" s="81">
        <v>0</v>
      </c>
      <c r="L209" s="13">
        <v>0</v>
      </c>
      <c r="M209" s="154">
        <v>0</v>
      </c>
      <c r="N209" s="157"/>
      <c r="O209" s="13">
        <v>0</v>
      </c>
      <c r="P209" s="103"/>
    </row>
    <row r="210" spans="1:16" x14ac:dyDescent="0.2">
      <c r="A210" s="10">
        <v>209</v>
      </c>
      <c r="B210" s="14"/>
      <c r="C210" s="14">
        <v>5299</v>
      </c>
      <c r="D210" s="15">
        <v>5229</v>
      </c>
      <c r="E210" s="14"/>
      <c r="F210" s="41"/>
      <c r="G210" s="122">
        <v>50000</v>
      </c>
      <c r="H210" s="110">
        <v>50000</v>
      </c>
      <c r="I210" s="74">
        <v>0</v>
      </c>
      <c r="J210" s="77">
        <v>0</v>
      </c>
      <c r="K210" s="81">
        <v>0</v>
      </c>
      <c r="L210" s="13">
        <v>0</v>
      </c>
      <c r="M210" s="154">
        <v>0</v>
      </c>
      <c r="N210" s="157"/>
      <c r="O210" s="13">
        <v>0</v>
      </c>
      <c r="P210" s="103"/>
    </row>
    <row r="211" spans="1:16" x14ac:dyDescent="0.2">
      <c r="A211" s="10">
        <v>210</v>
      </c>
      <c r="B211" s="14"/>
      <c r="C211" s="14">
        <v>5299</v>
      </c>
      <c r="D211" s="15">
        <v>5229</v>
      </c>
      <c r="E211" s="14"/>
      <c r="F211" s="41"/>
      <c r="G211" s="122">
        <v>50000</v>
      </c>
      <c r="H211" s="110">
        <v>50000</v>
      </c>
      <c r="I211" s="74">
        <v>0</v>
      </c>
      <c r="J211" s="77">
        <v>0</v>
      </c>
      <c r="K211" s="81">
        <v>0</v>
      </c>
      <c r="L211" s="13">
        <v>0</v>
      </c>
      <c r="M211" s="154">
        <v>0</v>
      </c>
      <c r="N211" s="157"/>
      <c r="O211" s="13">
        <v>0</v>
      </c>
      <c r="P211" s="103"/>
    </row>
    <row r="212" spans="1:16" x14ac:dyDescent="0.2">
      <c r="A212" s="10">
        <v>211</v>
      </c>
      <c r="B212" s="14"/>
      <c r="C212" s="14"/>
      <c r="D212" s="15"/>
      <c r="E212" s="14"/>
      <c r="F212" s="41"/>
      <c r="G212" s="122"/>
      <c r="H212" s="110"/>
      <c r="I212" s="74"/>
      <c r="J212" s="77"/>
      <c r="K212" s="81"/>
      <c r="L212" s="13"/>
      <c r="M212" s="154"/>
      <c r="N212" s="157"/>
      <c r="O212" s="13"/>
    </row>
    <row r="213" spans="1:16" ht="13.5" thickBot="1" x14ac:dyDescent="0.25">
      <c r="A213" s="10">
        <v>212</v>
      </c>
      <c r="B213" s="14"/>
      <c r="C213" s="17" t="s">
        <v>112</v>
      </c>
      <c r="D213" s="18"/>
      <c r="E213" s="17"/>
      <c r="F213" s="19"/>
      <c r="G213" s="123">
        <f>SUM(G203:G212)</f>
        <v>872300</v>
      </c>
      <c r="H213" s="111">
        <f>SUM(H203:H212)</f>
        <v>872300</v>
      </c>
      <c r="I213" s="20">
        <f t="shared" ref="I213:M213" si="9">SUM(I203:I211)</f>
        <v>407000</v>
      </c>
      <c r="J213" s="64">
        <f t="shared" si="9"/>
        <v>401900</v>
      </c>
      <c r="K213" s="82">
        <f t="shared" si="9"/>
        <v>401900</v>
      </c>
      <c r="L213" s="20">
        <f t="shared" si="9"/>
        <v>360000</v>
      </c>
      <c r="M213" s="64">
        <f t="shared" si="9"/>
        <v>527800</v>
      </c>
      <c r="N213" s="171">
        <f>SUM(N204:N211)</f>
        <v>527800</v>
      </c>
      <c r="O213" s="20">
        <f>SUM(O203:O211)</f>
        <v>412000</v>
      </c>
    </row>
    <row r="214" spans="1:16" ht="13.5" thickTop="1" x14ac:dyDescent="0.2">
      <c r="A214" s="10">
        <v>213</v>
      </c>
      <c r="B214" s="14"/>
      <c r="C214" s="14"/>
      <c r="D214" s="15"/>
      <c r="E214" s="14"/>
      <c r="F214" s="16"/>
      <c r="G214" s="122"/>
      <c r="H214" s="110"/>
      <c r="I214" s="74"/>
      <c r="J214" s="78"/>
      <c r="K214" s="81"/>
      <c r="L214" s="13"/>
      <c r="M214" s="154"/>
      <c r="O214" s="13"/>
    </row>
    <row r="215" spans="1:16" x14ac:dyDescent="0.2">
      <c r="A215" s="10">
        <v>214</v>
      </c>
      <c r="B215" s="14" t="s">
        <v>113</v>
      </c>
      <c r="C215" s="14"/>
      <c r="D215" s="15"/>
      <c r="E215" s="14"/>
      <c r="F215" s="16"/>
      <c r="G215" s="122"/>
      <c r="H215" s="110"/>
      <c r="I215" s="74"/>
      <c r="J215" s="78"/>
      <c r="K215" s="81"/>
      <c r="L215" s="13"/>
      <c r="M215" s="154"/>
      <c r="N215" s="157"/>
      <c r="O215" s="13"/>
    </row>
    <row r="216" spans="1:16" x14ac:dyDescent="0.2">
      <c r="A216" s="10">
        <v>215</v>
      </c>
      <c r="B216" s="14"/>
      <c r="C216" s="14"/>
      <c r="D216" s="15"/>
      <c r="E216" s="14"/>
      <c r="F216" s="16"/>
      <c r="G216" s="122"/>
      <c r="H216" s="110"/>
      <c r="I216" s="74"/>
      <c r="J216" s="78"/>
      <c r="K216" s="81"/>
      <c r="L216" s="13"/>
      <c r="M216" s="154"/>
      <c r="N216" s="157"/>
      <c r="O216" s="13"/>
    </row>
    <row r="217" spans="1:16" x14ac:dyDescent="0.2">
      <c r="A217" s="10">
        <v>216</v>
      </c>
      <c r="B217" s="14"/>
      <c r="C217" s="14">
        <v>3612</v>
      </c>
      <c r="D217" s="15">
        <v>5137</v>
      </c>
      <c r="E217" s="14"/>
      <c r="F217" s="16" t="s">
        <v>94</v>
      </c>
      <c r="G217" s="122">
        <v>50000</v>
      </c>
      <c r="H217" s="110">
        <v>7790</v>
      </c>
      <c r="I217" s="74">
        <v>100000</v>
      </c>
      <c r="J217" s="77">
        <v>100000</v>
      </c>
      <c r="K217" s="81">
        <v>26927.25</v>
      </c>
      <c r="L217" s="13">
        <v>100000</v>
      </c>
      <c r="M217" s="154">
        <v>100000</v>
      </c>
      <c r="N217" s="157">
        <v>0</v>
      </c>
      <c r="O217" s="13">
        <v>100000</v>
      </c>
      <c r="P217" s="103"/>
    </row>
    <row r="218" spans="1:16" x14ac:dyDescent="0.2">
      <c r="A218" s="10">
        <v>217</v>
      </c>
      <c r="B218" s="14"/>
      <c r="C218" s="14">
        <v>3632</v>
      </c>
      <c r="D218" s="15">
        <v>5137</v>
      </c>
      <c r="E218" s="14"/>
      <c r="F218" s="16" t="s">
        <v>94</v>
      </c>
      <c r="G218" s="122">
        <v>0</v>
      </c>
      <c r="H218" s="110">
        <v>0</v>
      </c>
      <c r="I218" s="74">
        <v>0</v>
      </c>
      <c r="J218" s="77">
        <v>0</v>
      </c>
      <c r="K218" s="81">
        <v>0</v>
      </c>
      <c r="L218" s="13">
        <v>0</v>
      </c>
      <c r="M218" s="154">
        <v>0</v>
      </c>
      <c r="N218" s="157">
        <v>0</v>
      </c>
      <c r="O218" s="13">
        <v>0</v>
      </c>
    </row>
    <row r="219" spans="1:16" ht="13.5" thickBot="1" x14ac:dyDescent="0.25">
      <c r="A219" s="10">
        <v>218</v>
      </c>
      <c r="B219" s="14"/>
      <c r="C219" s="17" t="s">
        <v>114</v>
      </c>
      <c r="D219" s="18"/>
      <c r="E219" s="17"/>
      <c r="F219" s="19"/>
      <c r="G219" s="123">
        <f>SUM(G217:G218)</f>
        <v>50000</v>
      </c>
      <c r="H219" s="111">
        <f>SUM(H217:H218)</f>
        <v>7790</v>
      </c>
      <c r="I219" s="20">
        <f t="shared" ref="I219:M219" si="10">SUM(I216:I218)</f>
        <v>100000</v>
      </c>
      <c r="J219" s="64">
        <f t="shared" si="10"/>
        <v>100000</v>
      </c>
      <c r="K219" s="82">
        <f t="shared" si="10"/>
        <v>26927.25</v>
      </c>
      <c r="L219" s="20">
        <f t="shared" si="10"/>
        <v>100000</v>
      </c>
      <c r="M219" s="64">
        <f t="shared" si="10"/>
        <v>100000</v>
      </c>
      <c r="N219" s="171">
        <f>SUM(N217:N218)</f>
        <v>0</v>
      </c>
      <c r="O219" s="20">
        <f>SUM(O216:O218)</f>
        <v>100000</v>
      </c>
    </row>
    <row r="220" spans="1:16" ht="13.5" thickTop="1" x14ac:dyDescent="0.2">
      <c r="A220" s="10">
        <v>219</v>
      </c>
      <c r="B220" s="14"/>
      <c r="C220" s="14"/>
      <c r="D220" s="15"/>
      <c r="E220" s="14"/>
      <c r="F220" s="16"/>
      <c r="G220" s="122"/>
      <c r="H220" s="110"/>
      <c r="I220" s="74"/>
      <c r="J220" s="78"/>
      <c r="K220" s="81"/>
      <c r="L220" s="13"/>
      <c r="M220" s="154"/>
      <c r="O220" s="13"/>
    </row>
    <row r="221" spans="1:16" x14ac:dyDescent="0.2">
      <c r="A221" s="10">
        <v>220</v>
      </c>
      <c r="B221" s="14" t="s">
        <v>115</v>
      </c>
      <c r="C221" s="14"/>
      <c r="D221" s="15"/>
      <c r="E221" s="14"/>
      <c r="F221" s="16"/>
      <c r="G221" s="122"/>
      <c r="H221" s="110"/>
      <c r="I221" s="74"/>
      <c r="J221" s="78"/>
      <c r="K221" s="81"/>
      <c r="L221" s="13"/>
      <c r="M221" s="154"/>
      <c r="N221" s="157"/>
      <c r="O221" s="13"/>
    </row>
    <row r="222" spans="1:16" x14ac:dyDescent="0.2">
      <c r="A222" s="10">
        <v>221</v>
      </c>
      <c r="B222" s="14"/>
      <c r="C222" s="14"/>
      <c r="D222" s="15" t="s">
        <v>116</v>
      </c>
      <c r="E222" s="14"/>
      <c r="F222" s="16"/>
      <c r="G222" s="122"/>
      <c r="H222" s="110"/>
      <c r="I222" s="74"/>
      <c r="J222" s="78"/>
      <c r="K222" s="81"/>
      <c r="L222" s="13"/>
      <c r="M222" s="154"/>
      <c r="N222" s="157"/>
      <c r="O222" s="13"/>
    </row>
    <row r="223" spans="1:16" x14ac:dyDescent="0.2">
      <c r="A223" s="10">
        <v>222</v>
      </c>
      <c r="B223" s="14"/>
      <c r="C223" s="14">
        <v>6112</v>
      </c>
      <c r="D223" s="15">
        <v>5023</v>
      </c>
      <c r="E223" s="14"/>
      <c r="F223" s="16" t="s">
        <v>117</v>
      </c>
      <c r="G223" s="122">
        <v>1250000</v>
      </c>
      <c r="H223" s="110">
        <v>1068831</v>
      </c>
      <c r="I223" s="74">
        <f>1100000+215000</f>
        <v>1315000</v>
      </c>
      <c r="J223" s="77">
        <v>1415000</v>
      </c>
      <c r="K223" s="81">
        <v>1375990</v>
      </c>
      <c r="L223" s="13">
        <v>1300000</v>
      </c>
      <c r="M223" s="154">
        <v>1340000</v>
      </c>
      <c r="N223" s="157">
        <v>1085193</v>
      </c>
      <c r="O223" s="13">
        <f>1550000+36000</f>
        <v>1586000</v>
      </c>
      <c r="P223" s="103"/>
    </row>
    <row r="224" spans="1:16" x14ac:dyDescent="0.2">
      <c r="A224" s="10">
        <v>223</v>
      </c>
      <c r="B224" s="14"/>
      <c r="C224" s="14">
        <v>6112</v>
      </c>
      <c r="D224" s="15">
        <v>5021</v>
      </c>
      <c r="E224" s="14"/>
      <c r="F224" s="16" t="s">
        <v>118</v>
      </c>
      <c r="G224" s="122">
        <v>280000</v>
      </c>
      <c r="H224" s="110">
        <v>155329</v>
      </c>
      <c r="I224" s="75">
        <v>350000</v>
      </c>
      <c r="J224" s="77">
        <v>90000</v>
      </c>
      <c r="K224" s="81">
        <v>52945</v>
      </c>
      <c r="L224" s="13">
        <v>50000</v>
      </c>
      <c r="M224" s="154">
        <v>50000</v>
      </c>
      <c r="N224" s="157">
        <v>21807</v>
      </c>
      <c r="O224" s="13">
        <v>30000</v>
      </c>
    </row>
    <row r="225" spans="1:18" x14ac:dyDescent="0.2">
      <c r="A225" s="10">
        <v>224</v>
      </c>
      <c r="B225" s="14"/>
      <c r="C225" s="14">
        <v>6112</v>
      </c>
      <c r="D225" s="15">
        <v>5019</v>
      </c>
      <c r="E225" s="14"/>
      <c r="F225" s="16" t="s">
        <v>119</v>
      </c>
      <c r="G225" s="122">
        <v>0</v>
      </c>
      <c r="H225" s="110">
        <v>0</v>
      </c>
      <c r="I225" s="74">
        <v>0</v>
      </c>
      <c r="J225" s="77">
        <v>0</v>
      </c>
      <c r="K225" s="81">
        <v>0</v>
      </c>
      <c r="L225" s="13">
        <v>0</v>
      </c>
      <c r="M225" s="154">
        <v>0</v>
      </c>
      <c r="N225" s="157">
        <v>0</v>
      </c>
      <c r="O225" s="13">
        <v>0</v>
      </c>
    </row>
    <row r="226" spans="1:18" x14ac:dyDescent="0.2">
      <c r="A226" s="10">
        <v>225</v>
      </c>
      <c r="B226" s="14"/>
      <c r="C226" s="14">
        <v>6112</v>
      </c>
      <c r="D226" s="15">
        <v>5031</v>
      </c>
      <c r="E226" s="14"/>
      <c r="F226" s="16" t="s">
        <v>74</v>
      </c>
      <c r="G226" s="122">
        <v>300000</v>
      </c>
      <c r="H226" s="110">
        <v>236241</v>
      </c>
      <c r="I226" s="74">
        <v>300000</v>
      </c>
      <c r="J226" s="77">
        <v>300000</v>
      </c>
      <c r="K226" s="81">
        <v>263140</v>
      </c>
      <c r="L226" s="13">
        <v>300000</v>
      </c>
      <c r="M226" s="154">
        <v>300000</v>
      </c>
      <c r="N226" s="157">
        <v>223925</v>
      </c>
      <c r="O226" s="13">
        <f>1200000*25%</f>
        <v>300000</v>
      </c>
      <c r="P226" s="103"/>
    </row>
    <row r="227" spans="1:18" x14ac:dyDescent="0.2">
      <c r="A227" s="10">
        <v>226</v>
      </c>
      <c r="B227" s="14"/>
      <c r="C227" s="14">
        <v>6112</v>
      </c>
      <c r="D227" s="15">
        <v>5032</v>
      </c>
      <c r="E227" s="14"/>
      <c r="F227" s="16" t="s">
        <v>75</v>
      </c>
      <c r="G227" s="122">
        <v>140000</v>
      </c>
      <c r="H227" s="110">
        <v>103071</v>
      </c>
      <c r="I227" s="74">
        <v>140000</v>
      </c>
      <c r="J227" s="77">
        <v>140000</v>
      </c>
      <c r="K227" s="81">
        <v>113123</v>
      </c>
      <c r="L227" s="13">
        <v>130000</v>
      </c>
      <c r="M227" s="154">
        <v>130000</v>
      </c>
      <c r="N227" s="157">
        <v>98154</v>
      </c>
      <c r="O227" s="13">
        <v>130000</v>
      </c>
    </row>
    <row r="228" spans="1:18" x14ac:dyDescent="0.2">
      <c r="A228" s="10">
        <v>227</v>
      </c>
      <c r="B228" s="14"/>
      <c r="C228" s="14">
        <v>6112</v>
      </c>
      <c r="D228" s="15">
        <v>5139</v>
      </c>
      <c r="E228" s="14"/>
      <c r="F228" s="16" t="s">
        <v>68</v>
      </c>
      <c r="G228" s="122">
        <v>50000</v>
      </c>
      <c r="H228" s="110">
        <v>47923.99</v>
      </c>
      <c r="I228" s="74">
        <v>60000</v>
      </c>
      <c r="J228" s="77">
        <v>60000</v>
      </c>
      <c r="K228" s="81">
        <v>38789</v>
      </c>
      <c r="L228" s="13">
        <v>0</v>
      </c>
      <c r="M228" s="154">
        <v>0</v>
      </c>
      <c r="N228" s="157">
        <v>0</v>
      </c>
      <c r="O228" s="13">
        <v>0</v>
      </c>
      <c r="P228" s="103"/>
    </row>
    <row r="229" spans="1:18" x14ac:dyDescent="0.2">
      <c r="A229" s="10">
        <v>228</v>
      </c>
      <c r="B229" s="14"/>
      <c r="C229" s="14">
        <v>6112</v>
      </c>
      <c r="D229" s="15">
        <v>5162</v>
      </c>
      <c r="E229" s="14"/>
      <c r="F229" s="16" t="s">
        <v>120</v>
      </c>
      <c r="G229" s="122">
        <v>70000</v>
      </c>
      <c r="H229" s="110">
        <v>53859.78</v>
      </c>
      <c r="I229" s="74">
        <v>70000</v>
      </c>
      <c r="J229" s="77">
        <v>70000</v>
      </c>
      <c r="K229" s="81">
        <v>20219</v>
      </c>
      <c r="L229" s="13">
        <v>30000</v>
      </c>
      <c r="M229" s="154">
        <v>30000</v>
      </c>
      <c r="N229" s="157">
        <v>18370.11</v>
      </c>
      <c r="O229" s="13">
        <v>30000</v>
      </c>
      <c r="R229" s="101"/>
    </row>
    <row r="230" spans="1:18" x14ac:dyDescent="0.2">
      <c r="A230" s="10">
        <v>229</v>
      </c>
      <c r="B230" s="14"/>
      <c r="C230" s="14">
        <v>6112</v>
      </c>
      <c r="D230" s="15">
        <v>5161</v>
      </c>
      <c r="E230" s="14"/>
      <c r="F230" s="16" t="s">
        <v>121</v>
      </c>
      <c r="G230" s="122">
        <v>3000</v>
      </c>
      <c r="H230" s="110">
        <v>0</v>
      </c>
      <c r="I230" s="74">
        <v>3000</v>
      </c>
      <c r="J230" s="77">
        <v>3000</v>
      </c>
      <c r="K230" s="81">
        <v>0</v>
      </c>
      <c r="L230" s="13">
        <v>0</v>
      </c>
      <c r="M230" s="154">
        <v>0</v>
      </c>
      <c r="N230" s="157">
        <v>0</v>
      </c>
      <c r="O230" s="13">
        <v>0</v>
      </c>
    </row>
    <row r="231" spans="1:18" x14ac:dyDescent="0.2">
      <c r="A231" s="10">
        <v>230</v>
      </c>
      <c r="B231" s="14"/>
      <c r="C231" s="14">
        <v>6112</v>
      </c>
      <c r="D231" s="15">
        <v>5166</v>
      </c>
      <c r="E231" s="14"/>
      <c r="F231" s="16" t="s">
        <v>122</v>
      </c>
      <c r="G231" s="122">
        <v>325000</v>
      </c>
      <c r="H231" s="110">
        <v>297104.75</v>
      </c>
      <c r="I231" s="74">
        <v>325000</v>
      </c>
      <c r="J231" s="77">
        <v>455000</v>
      </c>
      <c r="K231" s="81">
        <v>408613.5</v>
      </c>
      <c r="L231" s="13">
        <v>0</v>
      </c>
      <c r="M231" s="154">
        <v>0</v>
      </c>
      <c r="N231" s="157"/>
      <c r="O231" s="13">
        <v>0</v>
      </c>
      <c r="P231" s="103"/>
    </row>
    <row r="232" spans="1:18" x14ac:dyDescent="0.2">
      <c r="A232" s="10">
        <v>231</v>
      </c>
      <c r="B232" s="14"/>
      <c r="C232" s="14">
        <v>6112</v>
      </c>
      <c r="D232" s="15">
        <v>5169</v>
      </c>
      <c r="E232" s="14"/>
      <c r="F232" s="16" t="s">
        <v>64</v>
      </c>
      <c r="G232" s="122">
        <v>350000</v>
      </c>
      <c r="H232" s="110">
        <v>297225.5</v>
      </c>
      <c r="I232" s="74">
        <v>350000</v>
      </c>
      <c r="J232" s="77">
        <v>350000</v>
      </c>
      <c r="K232" s="81">
        <v>166199</v>
      </c>
      <c r="L232" s="13">
        <v>0</v>
      </c>
      <c r="M232" s="154">
        <v>0</v>
      </c>
      <c r="N232" s="157"/>
      <c r="O232" s="13">
        <v>0</v>
      </c>
      <c r="P232" s="103"/>
    </row>
    <row r="233" spans="1:18" x14ac:dyDescent="0.2">
      <c r="A233" s="10">
        <v>232</v>
      </c>
      <c r="B233" s="14"/>
      <c r="C233" s="14">
        <v>6112</v>
      </c>
      <c r="D233" s="45">
        <v>5173</v>
      </c>
      <c r="E233" s="44"/>
      <c r="F233" s="16" t="s">
        <v>97</v>
      </c>
      <c r="G233" s="122">
        <v>50000</v>
      </c>
      <c r="H233" s="110">
        <v>33898</v>
      </c>
      <c r="I233" s="74">
        <v>40000</v>
      </c>
      <c r="J233" s="77">
        <v>40000</v>
      </c>
      <c r="K233" s="81">
        <v>34468</v>
      </c>
      <c r="L233" s="13">
        <v>40000</v>
      </c>
      <c r="M233" s="154">
        <v>40000</v>
      </c>
      <c r="N233" s="157">
        <v>28600</v>
      </c>
      <c r="O233" s="13">
        <v>40000</v>
      </c>
    </row>
    <row r="234" spans="1:18" x14ac:dyDescent="0.2">
      <c r="A234" s="10">
        <v>233</v>
      </c>
      <c r="B234" s="14"/>
      <c r="C234" s="14">
        <v>6112</v>
      </c>
      <c r="D234" s="15">
        <v>5175</v>
      </c>
      <c r="E234" s="14"/>
      <c r="F234" s="16" t="s">
        <v>80</v>
      </c>
      <c r="G234" s="122">
        <v>15000</v>
      </c>
      <c r="H234" s="110">
        <v>14776.8</v>
      </c>
      <c r="I234" s="74">
        <v>15000</v>
      </c>
      <c r="J234" s="77">
        <v>15000</v>
      </c>
      <c r="K234" s="81">
        <v>4251</v>
      </c>
      <c r="L234" s="13">
        <v>15000</v>
      </c>
      <c r="M234" s="154">
        <v>15000</v>
      </c>
      <c r="N234" s="157">
        <v>9473</v>
      </c>
      <c r="O234" s="13">
        <v>20000</v>
      </c>
      <c r="P234" s="103"/>
    </row>
    <row r="235" spans="1:18" x14ac:dyDescent="0.2">
      <c r="A235" s="10">
        <v>234</v>
      </c>
      <c r="B235" s="14"/>
      <c r="C235" s="14">
        <v>6112</v>
      </c>
      <c r="D235" s="15">
        <v>5492</v>
      </c>
      <c r="E235" s="14"/>
      <c r="F235" s="16" t="s">
        <v>123</v>
      </c>
      <c r="G235" s="122">
        <v>245000</v>
      </c>
      <c r="H235" s="110">
        <v>233000</v>
      </c>
      <c r="I235" s="74">
        <v>200000</v>
      </c>
      <c r="J235" s="77">
        <v>150000</v>
      </c>
      <c r="K235" s="81">
        <v>80000</v>
      </c>
      <c r="L235" s="13">
        <v>100000</v>
      </c>
      <c r="M235" s="154">
        <v>100000</v>
      </c>
      <c r="N235" s="157">
        <v>0</v>
      </c>
      <c r="O235" s="13">
        <v>100000</v>
      </c>
      <c r="P235" s="103"/>
    </row>
    <row r="236" spans="1:18" x14ac:dyDescent="0.2">
      <c r="A236" s="10">
        <v>235</v>
      </c>
      <c r="B236" s="14"/>
      <c r="C236" s="14"/>
      <c r="D236" s="15" t="s">
        <v>124</v>
      </c>
      <c r="E236" s="14"/>
      <c r="F236" s="16"/>
      <c r="G236" s="122">
        <f t="shared" ref="G236:M236" si="11">SUM(G223:G235)</f>
        <v>3078000</v>
      </c>
      <c r="H236" s="110">
        <f t="shared" si="11"/>
        <v>2541260.8199999998</v>
      </c>
      <c r="I236" s="39">
        <f t="shared" si="11"/>
        <v>3168000</v>
      </c>
      <c r="J236" s="67">
        <f t="shared" si="11"/>
        <v>3088000</v>
      </c>
      <c r="K236" s="85">
        <f t="shared" si="11"/>
        <v>2557737.5</v>
      </c>
      <c r="L236" s="39">
        <f t="shared" si="11"/>
        <v>1965000</v>
      </c>
      <c r="M236" s="67">
        <f t="shared" si="11"/>
        <v>2005000</v>
      </c>
      <c r="N236" s="158">
        <f>SUM(N223:N235)</f>
        <v>1485522.11</v>
      </c>
      <c r="O236" s="39">
        <f>SUM(O223:O235)</f>
        <v>2236000</v>
      </c>
    </row>
    <row r="237" spans="1:18" x14ac:dyDescent="0.2">
      <c r="A237" s="10">
        <v>236</v>
      </c>
      <c r="B237" s="14"/>
      <c r="C237" s="14"/>
      <c r="D237" s="15"/>
      <c r="E237" s="14"/>
      <c r="F237" s="16"/>
      <c r="G237" s="122"/>
      <c r="H237" s="110"/>
      <c r="I237" s="74"/>
      <c r="J237" s="77"/>
      <c r="K237" s="85"/>
      <c r="L237" s="39"/>
      <c r="M237" s="67"/>
      <c r="O237" s="39"/>
    </row>
    <row r="238" spans="1:18" x14ac:dyDescent="0.2">
      <c r="A238" s="10">
        <v>237</v>
      </c>
      <c r="B238" s="14"/>
      <c r="C238" s="14">
        <v>6114</v>
      </c>
      <c r="D238" s="15" t="s">
        <v>243</v>
      </c>
      <c r="E238" s="14"/>
      <c r="F238" s="16" t="s">
        <v>270</v>
      </c>
      <c r="G238" s="122">
        <v>63500</v>
      </c>
      <c r="H238" s="110">
        <v>46453.37</v>
      </c>
      <c r="I238" s="74">
        <v>0</v>
      </c>
      <c r="J238" s="77">
        <v>0</v>
      </c>
      <c r="K238" s="85">
        <v>0</v>
      </c>
      <c r="L238" s="39">
        <v>0</v>
      </c>
      <c r="M238" s="67">
        <v>0</v>
      </c>
      <c r="N238" s="158">
        <v>0</v>
      </c>
      <c r="O238" s="39"/>
    </row>
    <row r="239" spans="1:18" x14ac:dyDescent="0.2">
      <c r="A239" s="10">
        <v>238</v>
      </c>
      <c r="B239" s="14"/>
      <c r="C239" s="14"/>
      <c r="D239" s="15"/>
      <c r="E239" s="14"/>
      <c r="F239" s="16"/>
      <c r="G239" s="122"/>
      <c r="H239" s="110"/>
      <c r="I239" s="74"/>
      <c r="J239" s="77"/>
      <c r="K239" s="85"/>
      <c r="L239" s="39"/>
      <c r="M239" s="67"/>
      <c r="N239" s="157"/>
      <c r="O239" s="39"/>
    </row>
    <row r="240" spans="1:18" x14ac:dyDescent="0.2">
      <c r="A240" s="10">
        <v>239</v>
      </c>
      <c r="B240" s="14"/>
      <c r="C240" s="14">
        <v>6115</v>
      </c>
      <c r="D240" s="15">
        <v>5139</v>
      </c>
      <c r="E240" s="14"/>
      <c r="F240" s="16" t="s">
        <v>219</v>
      </c>
      <c r="G240" s="122">
        <v>0</v>
      </c>
      <c r="H240" s="110">
        <v>0</v>
      </c>
      <c r="I240" s="74">
        <v>0</v>
      </c>
      <c r="J240" s="77">
        <v>900</v>
      </c>
      <c r="K240" s="81">
        <v>849</v>
      </c>
      <c r="L240" s="13">
        <v>0</v>
      </c>
      <c r="M240" s="154">
        <v>0</v>
      </c>
      <c r="N240" s="157"/>
      <c r="O240" s="13">
        <v>0</v>
      </c>
    </row>
    <row r="241" spans="1:15" x14ac:dyDescent="0.2">
      <c r="A241" s="10">
        <v>240</v>
      </c>
      <c r="B241" s="14"/>
      <c r="C241" s="14">
        <v>6115</v>
      </c>
      <c r="D241" s="15">
        <v>5021</v>
      </c>
      <c r="E241" s="14"/>
      <c r="F241" s="16" t="s">
        <v>220</v>
      </c>
      <c r="G241" s="122">
        <v>0</v>
      </c>
      <c r="H241" s="110">
        <v>0</v>
      </c>
      <c r="I241" s="74">
        <v>0</v>
      </c>
      <c r="J241" s="77">
        <v>43800</v>
      </c>
      <c r="K241" s="81">
        <v>46173</v>
      </c>
      <c r="L241" s="13">
        <v>0</v>
      </c>
      <c r="M241" s="154">
        <v>0</v>
      </c>
      <c r="N241" s="157"/>
      <c r="O241" s="13">
        <v>0</v>
      </c>
    </row>
    <row r="242" spans="1:15" x14ac:dyDescent="0.2">
      <c r="A242" s="10">
        <v>241</v>
      </c>
      <c r="B242" s="14"/>
      <c r="C242" s="14">
        <v>6115</v>
      </c>
      <c r="D242" s="15">
        <v>5029</v>
      </c>
      <c r="E242" s="14"/>
      <c r="F242" s="16" t="s">
        <v>233</v>
      </c>
      <c r="G242" s="122">
        <v>0</v>
      </c>
      <c r="H242" s="110">
        <v>0</v>
      </c>
      <c r="I242" s="74">
        <v>0</v>
      </c>
      <c r="J242" s="77">
        <v>0</v>
      </c>
      <c r="K242" s="81">
        <v>1587.9</v>
      </c>
      <c r="L242" s="13">
        <v>0</v>
      </c>
      <c r="M242" s="154">
        <v>0</v>
      </c>
      <c r="N242" s="157"/>
      <c r="O242" s="13">
        <v>0</v>
      </c>
    </row>
    <row r="243" spans="1:15" x14ac:dyDescent="0.2">
      <c r="A243" s="10">
        <v>242</v>
      </c>
      <c r="B243" s="14"/>
      <c r="C243" s="14">
        <v>6115</v>
      </c>
      <c r="D243" s="15">
        <v>5169</v>
      </c>
      <c r="E243" s="14"/>
      <c r="F243" s="16" t="s">
        <v>221</v>
      </c>
      <c r="G243" s="122">
        <v>0</v>
      </c>
      <c r="H243" s="110">
        <v>0</v>
      </c>
      <c r="I243" s="74">
        <v>0</v>
      </c>
      <c r="J243" s="77">
        <v>200</v>
      </c>
      <c r="K243" s="81">
        <v>153</v>
      </c>
      <c r="L243" s="13">
        <v>0</v>
      </c>
      <c r="M243" s="154">
        <v>0</v>
      </c>
      <c r="N243" s="157"/>
      <c r="O243" s="13">
        <v>0</v>
      </c>
    </row>
    <row r="244" spans="1:15" x14ac:dyDescent="0.2">
      <c r="A244" s="10">
        <v>243</v>
      </c>
      <c r="B244" s="14"/>
      <c r="C244" s="14">
        <v>6115</v>
      </c>
      <c r="D244" s="15">
        <v>5175</v>
      </c>
      <c r="E244" s="14"/>
      <c r="F244" s="16" t="s">
        <v>222</v>
      </c>
      <c r="G244" s="122">
        <v>0</v>
      </c>
      <c r="H244" s="110">
        <v>0</v>
      </c>
      <c r="I244" s="74">
        <v>0</v>
      </c>
      <c r="J244" s="77">
        <v>3600</v>
      </c>
      <c r="K244" s="81">
        <v>3537</v>
      </c>
      <c r="L244" s="13">
        <v>0</v>
      </c>
      <c r="M244" s="154">
        <v>0</v>
      </c>
      <c r="N244" s="157"/>
      <c r="O244" s="13">
        <v>0</v>
      </c>
    </row>
    <row r="245" spans="1:15" x14ac:dyDescent="0.2">
      <c r="A245" s="10">
        <v>244</v>
      </c>
      <c r="B245" s="14"/>
      <c r="C245" s="14">
        <v>6115</v>
      </c>
      <c r="D245" s="15">
        <v>5171</v>
      </c>
      <c r="E245" s="14"/>
      <c r="F245" s="16" t="s">
        <v>218</v>
      </c>
      <c r="G245" s="122">
        <v>0</v>
      </c>
      <c r="H245" s="110">
        <v>0</v>
      </c>
      <c r="I245" s="74">
        <v>0</v>
      </c>
      <c r="J245" s="77">
        <v>2100</v>
      </c>
      <c r="K245" s="81">
        <v>2026</v>
      </c>
      <c r="L245" s="13">
        <v>0</v>
      </c>
      <c r="M245" s="154">
        <v>0</v>
      </c>
      <c r="N245" s="157"/>
      <c r="O245" s="13">
        <v>0</v>
      </c>
    </row>
    <row r="246" spans="1:15" x14ac:dyDescent="0.2">
      <c r="A246" s="10">
        <v>245</v>
      </c>
      <c r="B246" s="14"/>
      <c r="C246" s="14">
        <v>6115</v>
      </c>
      <c r="D246" s="15">
        <v>5173</v>
      </c>
      <c r="E246" s="14"/>
      <c r="F246" s="16" t="s">
        <v>223</v>
      </c>
      <c r="G246" s="122">
        <v>0</v>
      </c>
      <c r="H246" s="110">
        <v>0</v>
      </c>
      <c r="I246" s="74">
        <v>0</v>
      </c>
      <c r="J246" s="77">
        <v>200</v>
      </c>
      <c r="K246" s="81">
        <v>97</v>
      </c>
      <c r="L246" s="13">
        <v>0</v>
      </c>
      <c r="M246" s="154">
        <v>0</v>
      </c>
      <c r="N246" s="157"/>
      <c r="O246" s="13">
        <v>0</v>
      </c>
    </row>
    <row r="247" spans="1:15" x14ac:dyDescent="0.2">
      <c r="A247" s="10">
        <v>246</v>
      </c>
      <c r="B247" s="14"/>
      <c r="C247" s="14">
        <v>6115</v>
      </c>
      <c r="D247" s="15">
        <v>5162</v>
      </c>
      <c r="E247" s="14"/>
      <c r="F247" s="16" t="s">
        <v>224</v>
      </c>
      <c r="G247" s="122">
        <v>0</v>
      </c>
      <c r="H247" s="110">
        <v>0</v>
      </c>
      <c r="I247" s="74">
        <v>0</v>
      </c>
      <c r="J247" s="77">
        <v>800</v>
      </c>
      <c r="K247" s="81">
        <v>722.37</v>
      </c>
      <c r="L247" s="13">
        <v>0</v>
      </c>
      <c r="M247" s="154">
        <v>0</v>
      </c>
      <c r="N247" s="157"/>
      <c r="O247" s="13">
        <v>0</v>
      </c>
    </row>
    <row r="248" spans="1:15" x14ac:dyDescent="0.2">
      <c r="A248" s="10">
        <v>247</v>
      </c>
      <c r="B248" s="14"/>
      <c r="C248" s="14"/>
      <c r="D248" s="15"/>
      <c r="E248" s="14"/>
      <c r="F248" s="16"/>
      <c r="G248" s="122"/>
      <c r="H248" s="110"/>
      <c r="I248" s="39">
        <f>SUM(I240:I245)</f>
        <v>0</v>
      </c>
      <c r="J248" s="93">
        <f t="shared" ref="J248:N248" si="12">SUM(J240:J247)</f>
        <v>51600</v>
      </c>
      <c r="K248" s="85">
        <f t="shared" si="12"/>
        <v>55145.270000000004</v>
      </c>
      <c r="L248" s="39">
        <f t="shared" si="12"/>
        <v>0</v>
      </c>
      <c r="M248" s="93">
        <f t="shared" si="12"/>
        <v>0</v>
      </c>
      <c r="N248" s="85">
        <f t="shared" si="12"/>
        <v>0</v>
      </c>
      <c r="O248" s="39">
        <f>SUM(O240:O247)</f>
        <v>0</v>
      </c>
    </row>
    <row r="249" spans="1:15" x14ac:dyDescent="0.2">
      <c r="A249" s="10">
        <v>248</v>
      </c>
      <c r="B249" s="14"/>
      <c r="C249" s="14">
        <v>6117</v>
      </c>
      <c r="D249" s="15">
        <v>5139</v>
      </c>
      <c r="E249" s="14"/>
      <c r="F249" s="16" t="s">
        <v>204</v>
      </c>
      <c r="G249" s="122">
        <v>0</v>
      </c>
      <c r="H249" s="110">
        <v>0</v>
      </c>
      <c r="I249" s="74">
        <v>0</v>
      </c>
      <c r="J249" s="77">
        <v>3500</v>
      </c>
      <c r="K249" s="81">
        <v>3123</v>
      </c>
      <c r="L249" s="13">
        <v>0</v>
      </c>
      <c r="M249" s="154">
        <v>0</v>
      </c>
      <c r="N249" s="157"/>
      <c r="O249" s="13">
        <v>0</v>
      </c>
    </row>
    <row r="250" spans="1:15" x14ac:dyDescent="0.2">
      <c r="A250" s="10">
        <v>249</v>
      </c>
      <c r="B250" s="14"/>
      <c r="C250" s="14">
        <v>6117</v>
      </c>
      <c r="D250" s="15">
        <v>5021</v>
      </c>
      <c r="E250" s="14"/>
      <c r="F250" s="16" t="s">
        <v>205</v>
      </c>
      <c r="G250" s="122">
        <v>0</v>
      </c>
      <c r="H250" s="110">
        <v>0</v>
      </c>
      <c r="I250" s="74">
        <v>0</v>
      </c>
      <c r="J250" s="77">
        <v>41300</v>
      </c>
      <c r="K250" s="81">
        <v>41222</v>
      </c>
      <c r="L250" s="13">
        <v>0</v>
      </c>
      <c r="M250" s="154">
        <v>0</v>
      </c>
      <c r="N250" s="157"/>
      <c r="O250" s="13">
        <v>0</v>
      </c>
    </row>
    <row r="251" spans="1:15" x14ac:dyDescent="0.2">
      <c r="A251" s="10">
        <v>250</v>
      </c>
      <c r="B251" s="14"/>
      <c r="C251" s="14">
        <v>6117</v>
      </c>
      <c r="D251" s="15">
        <v>5164</v>
      </c>
      <c r="E251" s="14"/>
      <c r="F251" s="16" t="s">
        <v>206</v>
      </c>
      <c r="G251" s="122">
        <v>0</v>
      </c>
      <c r="H251" s="110">
        <v>0</v>
      </c>
      <c r="I251" s="74">
        <v>0</v>
      </c>
      <c r="J251" s="77">
        <v>1500</v>
      </c>
      <c r="K251" s="81">
        <v>973</v>
      </c>
      <c r="L251" s="13">
        <v>0</v>
      </c>
      <c r="M251" s="154">
        <v>0</v>
      </c>
      <c r="N251" s="157"/>
      <c r="O251" s="13">
        <v>0</v>
      </c>
    </row>
    <row r="252" spans="1:15" x14ac:dyDescent="0.2">
      <c r="A252" s="10">
        <v>251</v>
      </c>
      <c r="B252" s="14"/>
      <c r="C252" s="14">
        <v>6117</v>
      </c>
      <c r="D252" s="15">
        <v>5173</v>
      </c>
      <c r="E252" s="14"/>
      <c r="F252" s="16" t="s">
        <v>207</v>
      </c>
      <c r="G252" s="122">
        <v>0</v>
      </c>
      <c r="H252" s="110">
        <v>0</v>
      </c>
      <c r="I252" s="74">
        <v>0</v>
      </c>
      <c r="J252" s="77">
        <v>2500</v>
      </c>
      <c r="K252" s="81">
        <v>2357</v>
      </c>
      <c r="L252" s="13">
        <v>0</v>
      </c>
      <c r="M252" s="154">
        <v>0</v>
      </c>
      <c r="N252" s="157"/>
      <c r="O252" s="13">
        <v>0</v>
      </c>
    </row>
    <row r="253" spans="1:15" x14ac:dyDescent="0.2">
      <c r="A253" s="10">
        <v>252</v>
      </c>
      <c r="B253" s="14"/>
      <c r="C253" s="14">
        <v>6117</v>
      </c>
      <c r="D253" s="15">
        <v>5175</v>
      </c>
      <c r="E253" s="14"/>
      <c r="F253" s="16" t="s">
        <v>208</v>
      </c>
      <c r="G253" s="122">
        <v>0</v>
      </c>
      <c r="H253" s="110">
        <v>0</v>
      </c>
      <c r="I253" s="74">
        <v>0</v>
      </c>
      <c r="J253" s="77">
        <v>12000</v>
      </c>
      <c r="K253" s="81">
        <v>11970</v>
      </c>
      <c r="L253" s="13">
        <v>0</v>
      </c>
      <c r="M253" s="154">
        <v>0</v>
      </c>
      <c r="N253" s="157"/>
      <c r="O253" s="13">
        <v>0</v>
      </c>
    </row>
    <row r="254" spans="1:15" x14ac:dyDescent="0.2">
      <c r="A254" s="10">
        <v>253</v>
      </c>
      <c r="B254" s="14"/>
      <c r="C254" s="14">
        <v>6117</v>
      </c>
      <c r="D254" s="15">
        <v>5162</v>
      </c>
      <c r="E254" s="14"/>
      <c r="F254" s="16" t="s">
        <v>211</v>
      </c>
      <c r="G254" s="122">
        <v>0</v>
      </c>
      <c r="H254" s="110">
        <v>0</v>
      </c>
      <c r="I254" s="74">
        <v>0</v>
      </c>
      <c r="J254" s="77">
        <v>700</v>
      </c>
      <c r="K254" s="81">
        <v>722.37</v>
      </c>
      <c r="L254" s="13">
        <v>0</v>
      </c>
      <c r="M254" s="154">
        <v>0</v>
      </c>
      <c r="N254" s="157"/>
      <c r="O254" s="13">
        <v>0</v>
      </c>
    </row>
    <row r="255" spans="1:15" x14ac:dyDescent="0.2">
      <c r="A255" s="10">
        <v>254</v>
      </c>
      <c r="B255" s="14"/>
      <c r="C255" s="14"/>
      <c r="D255" s="15"/>
      <c r="E255" s="14"/>
      <c r="F255" s="16"/>
      <c r="G255" s="122"/>
      <c r="H255" s="110"/>
      <c r="I255" s="74"/>
      <c r="J255" s="77"/>
      <c r="K255" s="81"/>
      <c r="L255" s="13"/>
      <c r="M255" s="154"/>
      <c r="N255" s="157"/>
      <c r="O255" s="13"/>
    </row>
    <row r="256" spans="1:15" x14ac:dyDescent="0.2">
      <c r="A256" s="10">
        <v>255</v>
      </c>
      <c r="B256" s="14"/>
      <c r="C256" s="14">
        <v>6118</v>
      </c>
      <c r="D256" s="15" t="s">
        <v>244</v>
      </c>
      <c r="E256" s="14"/>
      <c r="F256" s="16" t="s">
        <v>270</v>
      </c>
      <c r="G256" s="122">
        <v>65300</v>
      </c>
      <c r="H256" s="110">
        <v>54629.86</v>
      </c>
      <c r="I256" s="74">
        <v>0</v>
      </c>
      <c r="J256" s="77">
        <v>0</v>
      </c>
      <c r="K256" s="81">
        <v>0</v>
      </c>
      <c r="L256" s="13">
        <v>0</v>
      </c>
      <c r="M256" s="154">
        <v>0</v>
      </c>
      <c r="N256" s="81">
        <v>0</v>
      </c>
      <c r="O256" s="13">
        <v>0</v>
      </c>
    </row>
    <row r="257" spans="1:18" x14ac:dyDescent="0.2">
      <c r="A257" s="10">
        <v>256</v>
      </c>
      <c r="B257" s="14"/>
      <c r="C257" s="14"/>
      <c r="D257" s="15"/>
      <c r="E257" s="14"/>
      <c r="F257" s="16"/>
      <c r="G257" s="122"/>
      <c r="H257" s="110"/>
      <c r="I257" s="74"/>
      <c r="J257" s="77"/>
      <c r="K257" s="81"/>
      <c r="L257" s="13"/>
      <c r="M257" s="154"/>
      <c r="O257" s="13"/>
    </row>
    <row r="258" spans="1:18" x14ac:dyDescent="0.2">
      <c r="A258" s="10">
        <v>257</v>
      </c>
      <c r="B258" s="14"/>
      <c r="C258" s="14"/>
      <c r="D258" s="15" t="s">
        <v>125</v>
      </c>
      <c r="E258" s="14"/>
      <c r="F258" s="16"/>
      <c r="G258" s="122">
        <v>0</v>
      </c>
      <c r="H258" s="110">
        <v>0</v>
      </c>
      <c r="I258" s="61">
        <f>SUM(I249:I254)</f>
        <v>0</v>
      </c>
      <c r="J258" s="93">
        <f>SUM(J249:J254)</f>
        <v>61500</v>
      </c>
      <c r="K258" s="87">
        <f>SUM(K249:K254)</f>
        <v>60367.37</v>
      </c>
      <c r="L258" s="61">
        <f>SUM(L249:L254)</f>
        <v>0</v>
      </c>
      <c r="M258" s="155">
        <v>0</v>
      </c>
      <c r="N258" s="87">
        <f>SUM(N249:N254)</f>
        <v>0</v>
      </c>
      <c r="O258" s="61">
        <f>SUM(O249:O254)</f>
        <v>0</v>
      </c>
    </row>
    <row r="259" spans="1:18" ht="38.25" x14ac:dyDescent="0.2">
      <c r="A259" s="10">
        <v>258</v>
      </c>
      <c r="B259" s="14"/>
      <c r="C259" s="14">
        <v>6171</v>
      </c>
      <c r="D259" s="15">
        <v>5011</v>
      </c>
      <c r="E259" s="14"/>
      <c r="F259" s="16" t="s">
        <v>92</v>
      </c>
      <c r="G259" s="122">
        <v>2000000</v>
      </c>
      <c r="H259" s="110">
        <v>2007812</v>
      </c>
      <c r="I259" s="75">
        <v>2200000</v>
      </c>
      <c r="J259" s="77">
        <v>2100000</v>
      </c>
      <c r="K259" s="81">
        <v>1894377</v>
      </c>
      <c r="L259" s="13">
        <v>2310000</v>
      </c>
      <c r="M259" s="154">
        <v>2310000</v>
      </c>
      <c r="N259" s="157">
        <v>1530590</v>
      </c>
      <c r="O259" s="13">
        <v>2150000</v>
      </c>
      <c r="P259" s="103"/>
      <c r="Q259" s="103" t="s">
        <v>239</v>
      </c>
    </row>
    <row r="260" spans="1:18" x14ac:dyDescent="0.2">
      <c r="A260" s="10">
        <v>259</v>
      </c>
      <c r="B260" s="14"/>
      <c r="C260" s="14">
        <v>6171</v>
      </c>
      <c r="D260" s="15">
        <v>5021</v>
      </c>
      <c r="E260" s="14"/>
      <c r="F260" s="16" t="s">
        <v>118</v>
      </c>
      <c r="G260" s="122">
        <v>220000</v>
      </c>
      <c r="H260" s="110">
        <v>192210</v>
      </c>
      <c r="I260" s="74">
        <v>220000</v>
      </c>
      <c r="J260" s="77">
        <v>220000</v>
      </c>
      <c r="K260" s="81">
        <v>179096</v>
      </c>
      <c r="L260" s="13">
        <v>220000</v>
      </c>
      <c r="M260" s="154">
        <v>220000</v>
      </c>
      <c r="N260" s="157">
        <v>119790</v>
      </c>
      <c r="O260" s="13">
        <v>170000</v>
      </c>
      <c r="P260" s="103"/>
      <c r="R260" s="101"/>
    </row>
    <row r="261" spans="1:18" x14ac:dyDescent="0.2">
      <c r="A261" s="10">
        <v>260</v>
      </c>
      <c r="B261" s="14"/>
      <c r="C261" s="14">
        <v>6171</v>
      </c>
      <c r="D261" s="15">
        <v>5031</v>
      </c>
      <c r="E261" s="14"/>
      <c r="F261" s="16" t="s">
        <v>74</v>
      </c>
      <c r="G261" s="122">
        <v>520000</v>
      </c>
      <c r="H261" s="110">
        <v>515769</v>
      </c>
      <c r="I261" s="75">
        <f>I259*25%</f>
        <v>550000</v>
      </c>
      <c r="J261" s="77">
        <v>550000</v>
      </c>
      <c r="K261" s="81">
        <v>481961</v>
      </c>
      <c r="L261" s="13">
        <v>550000</v>
      </c>
      <c r="M261" s="154">
        <v>550000</v>
      </c>
      <c r="N261" s="157">
        <v>409002</v>
      </c>
      <c r="O261" s="13">
        <v>550000</v>
      </c>
      <c r="P261" s="103"/>
    </row>
    <row r="262" spans="1:18" x14ac:dyDescent="0.2">
      <c r="A262" s="10">
        <v>261</v>
      </c>
      <c r="B262" s="14"/>
      <c r="C262" s="14">
        <v>6171</v>
      </c>
      <c r="D262" s="15">
        <v>5032</v>
      </c>
      <c r="E262" s="14"/>
      <c r="F262" s="16" t="s">
        <v>75</v>
      </c>
      <c r="G262" s="122">
        <v>190000</v>
      </c>
      <c r="H262" s="110">
        <v>185511</v>
      </c>
      <c r="I262" s="75">
        <v>199000</v>
      </c>
      <c r="J262" s="77">
        <v>199000</v>
      </c>
      <c r="K262" s="81">
        <v>172856</v>
      </c>
      <c r="L262" s="13">
        <v>220000</v>
      </c>
      <c r="M262" s="154">
        <v>220000</v>
      </c>
      <c r="N262" s="157">
        <v>140453</v>
      </c>
      <c r="O262" s="13">
        <v>205000</v>
      </c>
      <c r="P262" s="103"/>
    </row>
    <row r="263" spans="1:18" x14ac:dyDescent="0.2">
      <c r="A263" s="10">
        <v>262</v>
      </c>
      <c r="B263" s="14"/>
      <c r="C263" s="14">
        <v>6171</v>
      </c>
      <c r="D263" s="15">
        <v>5038</v>
      </c>
      <c r="E263" s="14"/>
      <c r="F263" s="16" t="s">
        <v>126</v>
      </c>
      <c r="G263" s="122">
        <v>17000</v>
      </c>
      <c r="H263" s="110">
        <v>15481</v>
      </c>
      <c r="I263" s="74">
        <v>17000</v>
      </c>
      <c r="J263" s="77">
        <v>17000</v>
      </c>
      <c r="K263" s="81">
        <v>15550</v>
      </c>
      <c r="L263" s="13">
        <v>17000</v>
      </c>
      <c r="M263" s="154">
        <v>17000</v>
      </c>
      <c r="N263" s="157">
        <v>16409</v>
      </c>
      <c r="O263" s="13">
        <v>17000</v>
      </c>
    </row>
    <row r="264" spans="1:18" x14ac:dyDescent="0.2">
      <c r="A264" s="10">
        <v>263</v>
      </c>
      <c r="B264" s="14"/>
      <c r="C264" s="14">
        <v>6171</v>
      </c>
      <c r="D264" s="15">
        <v>5136</v>
      </c>
      <c r="E264" s="14"/>
      <c r="F264" s="16" t="s">
        <v>127</v>
      </c>
      <c r="G264" s="122">
        <v>50000</v>
      </c>
      <c r="H264" s="110">
        <v>14645</v>
      </c>
      <c r="I264" s="74">
        <v>20000</v>
      </c>
      <c r="J264" s="77">
        <v>20000</v>
      </c>
      <c r="K264" s="81">
        <v>13051</v>
      </c>
      <c r="L264" s="13">
        <v>20000</v>
      </c>
      <c r="M264" s="154">
        <v>20000</v>
      </c>
      <c r="N264" s="157">
        <v>11212</v>
      </c>
      <c r="O264" s="13">
        <v>20000</v>
      </c>
    </row>
    <row r="265" spans="1:18" x14ac:dyDescent="0.2">
      <c r="A265" s="10">
        <v>264</v>
      </c>
      <c r="B265" s="14"/>
      <c r="C265" s="14">
        <v>6171</v>
      </c>
      <c r="D265" s="15">
        <v>5137</v>
      </c>
      <c r="E265" s="14"/>
      <c r="F265" s="16" t="s">
        <v>94</v>
      </c>
      <c r="G265" s="122">
        <v>135000</v>
      </c>
      <c r="H265" s="110">
        <v>116831.51</v>
      </c>
      <c r="I265" s="74">
        <v>150000</v>
      </c>
      <c r="J265" s="77">
        <v>150000</v>
      </c>
      <c r="K265" s="81">
        <v>140640</v>
      </c>
      <c r="L265" s="13">
        <v>150000</v>
      </c>
      <c r="M265" s="154">
        <v>150000</v>
      </c>
      <c r="N265" s="157">
        <v>114835</v>
      </c>
      <c r="O265" s="13">
        <v>150000</v>
      </c>
      <c r="P265" s="164"/>
    </row>
    <row r="266" spans="1:18" x14ac:dyDescent="0.2">
      <c r="A266" s="10">
        <v>265</v>
      </c>
      <c r="B266" s="14"/>
      <c r="C266" s="14">
        <v>6171</v>
      </c>
      <c r="D266" s="15">
        <v>5139</v>
      </c>
      <c r="E266" s="14"/>
      <c r="F266" s="16" t="s">
        <v>68</v>
      </c>
      <c r="G266" s="122">
        <v>120000</v>
      </c>
      <c r="H266" s="110">
        <v>119795.93</v>
      </c>
      <c r="I266" s="74">
        <v>130000</v>
      </c>
      <c r="J266" s="77">
        <v>130000</v>
      </c>
      <c r="K266" s="81">
        <v>98695.76</v>
      </c>
      <c r="L266" s="13">
        <f>130000+J228</f>
        <v>190000</v>
      </c>
      <c r="M266" s="154">
        <v>190000</v>
      </c>
      <c r="N266" s="157">
        <v>132801.48000000001</v>
      </c>
      <c r="O266" s="13">
        <v>190000</v>
      </c>
      <c r="P266" s="103"/>
    </row>
    <row r="267" spans="1:18" x14ac:dyDescent="0.2">
      <c r="A267" s="10">
        <v>266</v>
      </c>
      <c r="B267" s="14"/>
      <c r="C267" s="14">
        <v>6171</v>
      </c>
      <c r="D267" s="15">
        <v>5151</v>
      </c>
      <c r="E267" s="14"/>
      <c r="F267" s="16" t="s">
        <v>128</v>
      </c>
      <c r="G267" s="122">
        <v>10000</v>
      </c>
      <c r="H267" s="110">
        <v>6471</v>
      </c>
      <c r="I267" s="74">
        <v>10000</v>
      </c>
      <c r="J267" s="77">
        <v>10000</v>
      </c>
      <c r="K267" s="81">
        <v>5151</v>
      </c>
      <c r="L267" s="13">
        <v>7000</v>
      </c>
      <c r="M267" s="154">
        <v>7000</v>
      </c>
      <c r="N267" s="157">
        <v>3571</v>
      </c>
      <c r="O267" s="13">
        <v>7000</v>
      </c>
    </row>
    <row r="268" spans="1:18" x14ac:dyDescent="0.2">
      <c r="A268" s="10">
        <v>267</v>
      </c>
      <c r="B268" s="14"/>
      <c r="C268" s="14">
        <v>6171</v>
      </c>
      <c r="D268" s="15">
        <v>5153</v>
      </c>
      <c r="E268" s="14"/>
      <c r="F268" s="16" t="s">
        <v>129</v>
      </c>
      <c r="G268" s="122">
        <v>485000</v>
      </c>
      <c r="H268" s="110">
        <v>442409</v>
      </c>
      <c r="I268" s="74">
        <v>250000</v>
      </c>
      <c r="J268" s="77">
        <v>250000</v>
      </c>
      <c r="K268" s="81">
        <v>179811</v>
      </c>
      <c r="L268" s="13">
        <v>200000</v>
      </c>
      <c r="M268" s="154">
        <v>200000</v>
      </c>
      <c r="N268" s="157">
        <v>156458</v>
      </c>
      <c r="O268" s="13">
        <v>200000</v>
      </c>
    </row>
    <row r="269" spans="1:18" x14ac:dyDescent="0.2">
      <c r="A269" s="10">
        <v>268</v>
      </c>
      <c r="B269" s="14"/>
      <c r="C269" s="14">
        <v>6171</v>
      </c>
      <c r="D269" s="15">
        <v>5154</v>
      </c>
      <c r="E269" s="14"/>
      <c r="F269" s="16" t="s">
        <v>56</v>
      </c>
      <c r="G269" s="122">
        <v>100000</v>
      </c>
      <c r="H269" s="110">
        <v>85722</v>
      </c>
      <c r="I269" s="74">
        <v>100000</v>
      </c>
      <c r="J269" s="77">
        <v>100000</v>
      </c>
      <c r="K269" s="81">
        <v>81634.38</v>
      </c>
      <c r="L269" s="13">
        <v>100000</v>
      </c>
      <c r="M269" s="154">
        <v>100000</v>
      </c>
      <c r="N269" s="157">
        <v>51969</v>
      </c>
      <c r="O269" s="13">
        <v>100000</v>
      </c>
    </row>
    <row r="270" spans="1:18" x14ac:dyDescent="0.2">
      <c r="A270" s="10">
        <v>269</v>
      </c>
      <c r="B270" s="14"/>
      <c r="C270" s="14">
        <v>6171</v>
      </c>
      <c r="D270" s="15">
        <v>5156</v>
      </c>
      <c r="E270" s="14"/>
      <c r="F270" s="16" t="s">
        <v>130</v>
      </c>
      <c r="G270" s="122">
        <v>15000</v>
      </c>
      <c r="H270" s="110">
        <v>10726</v>
      </c>
      <c r="I270" s="74">
        <v>15000</v>
      </c>
      <c r="J270" s="77">
        <v>15000</v>
      </c>
      <c r="K270" s="81">
        <v>9621</v>
      </c>
      <c r="L270" s="13">
        <v>15000</v>
      </c>
      <c r="M270" s="154">
        <v>15000</v>
      </c>
      <c r="N270" s="157">
        <v>8493</v>
      </c>
      <c r="O270" s="13">
        <v>15000</v>
      </c>
    </row>
    <row r="271" spans="1:18" x14ac:dyDescent="0.2">
      <c r="A271" s="10">
        <v>270</v>
      </c>
      <c r="B271" s="14"/>
      <c r="C271" s="14">
        <v>6171</v>
      </c>
      <c r="D271" s="15">
        <v>5161</v>
      </c>
      <c r="E271" s="14"/>
      <c r="F271" s="16" t="s">
        <v>121</v>
      </c>
      <c r="G271" s="122">
        <v>35000</v>
      </c>
      <c r="H271" s="110">
        <v>32367.4</v>
      </c>
      <c r="I271" s="74">
        <v>35000</v>
      </c>
      <c r="J271" s="77">
        <v>35000</v>
      </c>
      <c r="K271" s="81">
        <v>21172</v>
      </c>
      <c r="L271" s="13">
        <v>30000</v>
      </c>
      <c r="M271" s="154">
        <v>30000</v>
      </c>
      <c r="N271" s="157">
        <v>13008</v>
      </c>
      <c r="O271" s="13">
        <v>30000</v>
      </c>
      <c r="P271" s="144"/>
    </row>
    <row r="272" spans="1:18" x14ac:dyDescent="0.2">
      <c r="A272" s="10">
        <v>271</v>
      </c>
      <c r="B272" s="14"/>
      <c r="C272" s="14">
        <v>6171</v>
      </c>
      <c r="D272" s="15">
        <v>5162</v>
      </c>
      <c r="E272" s="14"/>
      <c r="F272" s="16" t="s">
        <v>131</v>
      </c>
      <c r="G272" s="122">
        <v>150000</v>
      </c>
      <c r="H272" s="110">
        <v>128841.1</v>
      </c>
      <c r="I272" s="74">
        <v>100000</v>
      </c>
      <c r="J272" s="77">
        <v>100000</v>
      </c>
      <c r="K272" s="81">
        <v>94054.55</v>
      </c>
      <c r="L272" s="13">
        <v>100000</v>
      </c>
      <c r="M272" s="154">
        <v>100000</v>
      </c>
      <c r="N272" s="157">
        <v>80424.210000000006</v>
      </c>
      <c r="O272" s="13">
        <v>100000</v>
      </c>
      <c r="P272" s="103"/>
    </row>
    <row r="273" spans="1:18" x14ac:dyDescent="0.2">
      <c r="A273" s="10">
        <v>272</v>
      </c>
      <c r="B273" s="14"/>
      <c r="C273" s="14">
        <v>6171</v>
      </c>
      <c r="D273" s="15">
        <v>5163</v>
      </c>
      <c r="E273" s="14"/>
      <c r="F273" s="16" t="s">
        <v>110</v>
      </c>
      <c r="G273" s="122">
        <v>75000</v>
      </c>
      <c r="H273" s="110">
        <v>51252</v>
      </c>
      <c r="I273" s="74">
        <v>70000</v>
      </c>
      <c r="J273" s="77">
        <v>70000</v>
      </c>
      <c r="K273" s="81">
        <v>54118</v>
      </c>
      <c r="L273" s="13">
        <v>70000</v>
      </c>
      <c r="M273" s="154">
        <v>70000</v>
      </c>
      <c r="N273" s="157">
        <v>53243</v>
      </c>
      <c r="O273" s="13">
        <v>70000</v>
      </c>
      <c r="P273" s="103"/>
    </row>
    <row r="274" spans="1:18" x14ac:dyDescent="0.2">
      <c r="A274" s="10">
        <v>273</v>
      </c>
      <c r="B274" s="14"/>
      <c r="C274" s="14">
        <v>6171</v>
      </c>
      <c r="D274" s="15">
        <v>5164</v>
      </c>
      <c r="E274" s="14"/>
      <c r="F274" s="16" t="s">
        <v>87</v>
      </c>
      <c r="G274" s="122">
        <v>10000</v>
      </c>
      <c r="H274" s="110">
        <v>9780</v>
      </c>
      <c r="I274" s="74">
        <v>10000</v>
      </c>
      <c r="J274" s="77">
        <v>10000</v>
      </c>
      <c r="K274" s="81">
        <v>8779.48</v>
      </c>
      <c r="L274" s="13">
        <v>10000</v>
      </c>
      <c r="M274" s="154">
        <v>10000</v>
      </c>
      <c r="N274" s="157">
        <v>5539</v>
      </c>
      <c r="O274" s="13">
        <v>10000</v>
      </c>
    </row>
    <row r="275" spans="1:18" x14ac:dyDescent="0.2">
      <c r="A275" s="10">
        <v>274</v>
      </c>
      <c r="B275" s="14"/>
      <c r="C275" s="14">
        <v>6171</v>
      </c>
      <c r="D275" s="15">
        <v>5166</v>
      </c>
      <c r="E275" s="14"/>
      <c r="F275" s="16" t="s">
        <v>122</v>
      </c>
      <c r="G275" s="122">
        <v>180000</v>
      </c>
      <c r="H275" s="110">
        <v>156293</v>
      </c>
      <c r="I275" s="74">
        <v>180000</v>
      </c>
      <c r="J275" s="77">
        <v>180000</v>
      </c>
      <c r="K275" s="81">
        <v>180000</v>
      </c>
      <c r="L275" s="13">
        <v>600000</v>
      </c>
      <c r="M275" s="154">
        <v>600000</v>
      </c>
      <c r="N275" s="157">
        <v>193847</v>
      </c>
      <c r="O275" s="13">
        <v>600000</v>
      </c>
      <c r="P275" s="103"/>
      <c r="R275" s="103"/>
    </row>
    <row r="276" spans="1:18" x14ac:dyDescent="0.2">
      <c r="A276" s="10">
        <v>275</v>
      </c>
      <c r="B276" s="14"/>
      <c r="C276" s="14">
        <v>6171</v>
      </c>
      <c r="D276" s="15">
        <v>5167</v>
      </c>
      <c r="E276" s="14"/>
      <c r="F276" s="16" t="s">
        <v>132</v>
      </c>
      <c r="G276" s="122">
        <v>119000</v>
      </c>
      <c r="H276" s="110">
        <v>65113</v>
      </c>
      <c r="I276" s="74">
        <v>90000</v>
      </c>
      <c r="J276" s="77">
        <v>103000</v>
      </c>
      <c r="K276" s="81">
        <v>64997</v>
      </c>
      <c r="L276" s="13">
        <v>90000</v>
      </c>
      <c r="M276" s="154">
        <v>120000</v>
      </c>
      <c r="N276" s="157">
        <v>66866</v>
      </c>
      <c r="O276" s="13">
        <v>80000</v>
      </c>
      <c r="R276" s="101"/>
    </row>
    <row r="277" spans="1:18" x14ac:dyDescent="0.2">
      <c r="A277" s="10">
        <v>276</v>
      </c>
      <c r="B277" s="14"/>
      <c r="C277" s="14">
        <v>6171</v>
      </c>
      <c r="D277" s="15">
        <v>5168</v>
      </c>
      <c r="E277" s="14"/>
      <c r="F277" s="16" t="s">
        <v>232</v>
      </c>
      <c r="G277" s="122">
        <v>0</v>
      </c>
      <c r="H277" s="110">
        <v>0</v>
      </c>
      <c r="I277" s="74">
        <v>0</v>
      </c>
      <c r="J277" s="77">
        <v>150000</v>
      </c>
      <c r="K277" s="81">
        <v>149309.9</v>
      </c>
      <c r="L277" s="13">
        <v>215000</v>
      </c>
      <c r="M277" s="154">
        <v>215000</v>
      </c>
      <c r="N277" s="157">
        <v>155605.20000000001</v>
      </c>
      <c r="O277" s="13">
        <v>350000</v>
      </c>
      <c r="P277" s="103"/>
      <c r="R277" s="103"/>
    </row>
    <row r="278" spans="1:18" x14ac:dyDescent="0.2">
      <c r="A278" s="10">
        <v>277</v>
      </c>
      <c r="B278" s="14"/>
      <c r="C278" s="14">
        <v>6171</v>
      </c>
      <c r="D278" s="15">
        <v>5169</v>
      </c>
      <c r="E278" s="14"/>
      <c r="F278" s="14" t="s">
        <v>79</v>
      </c>
      <c r="G278" s="122">
        <v>600000</v>
      </c>
      <c r="H278" s="110">
        <v>390876.27</v>
      </c>
      <c r="I278" s="74">
        <v>600000</v>
      </c>
      <c r="J278" s="77">
        <v>445000</v>
      </c>
      <c r="K278" s="81">
        <v>368483.08</v>
      </c>
      <c r="L278" s="13">
        <v>750000</v>
      </c>
      <c r="M278" s="154">
        <v>750000</v>
      </c>
      <c r="N278" s="157">
        <v>446101.04</v>
      </c>
      <c r="O278" s="13">
        <v>750000</v>
      </c>
      <c r="P278" s="103"/>
      <c r="R278" s="103"/>
    </row>
    <row r="279" spans="1:18" x14ac:dyDescent="0.2">
      <c r="A279" s="10">
        <v>278</v>
      </c>
      <c r="B279" s="14"/>
      <c r="C279" s="14">
        <v>6171</v>
      </c>
      <c r="D279" s="15">
        <v>5171</v>
      </c>
      <c r="E279" s="14"/>
      <c r="F279" s="16" t="s">
        <v>50</v>
      </c>
      <c r="G279" s="122">
        <v>180000</v>
      </c>
      <c r="H279" s="110">
        <v>73676</v>
      </c>
      <c r="I279" s="74">
        <v>180000</v>
      </c>
      <c r="J279" s="77">
        <v>180000</v>
      </c>
      <c r="K279" s="81">
        <v>116261.5</v>
      </c>
      <c r="L279" s="13">
        <v>180000</v>
      </c>
      <c r="M279" s="154">
        <v>180000</v>
      </c>
      <c r="N279" s="157">
        <v>53092.4</v>
      </c>
      <c r="O279" s="13">
        <v>180000</v>
      </c>
      <c r="P279" s="103"/>
      <c r="R279" s="101"/>
    </row>
    <row r="280" spans="1:18" ht="14.25" customHeight="1" x14ac:dyDescent="0.2">
      <c r="A280" s="10">
        <v>279</v>
      </c>
      <c r="B280" s="14"/>
      <c r="C280" s="14">
        <v>6171</v>
      </c>
      <c r="D280" s="15">
        <v>5172</v>
      </c>
      <c r="E280" s="14"/>
      <c r="F280" s="16" t="s">
        <v>98</v>
      </c>
      <c r="G280" s="122">
        <v>20000</v>
      </c>
      <c r="H280" s="110">
        <v>20351</v>
      </c>
      <c r="I280" s="74">
        <v>25000</v>
      </c>
      <c r="J280" s="77">
        <v>25000</v>
      </c>
      <c r="K280" s="81">
        <v>15971</v>
      </c>
      <c r="L280" s="13">
        <v>40000</v>
      </c>
      <c r="M280" s="154">
        <v>40000</v>
      </c>
      <c r="N280" s="157">
        <v>34200</v>
      </c>
      <c r="O280" s="13">
        <v>45000</v>
      </c>
      <c r="P280" s="164"/>
      <c r="Q280" s="103" t="s">
        <v>251</v>
      </c>
    </row>
    <row r="281" spans="1:18" x14ac:dyDescent="0.2">
      <c r="A281" s="10">
        <v>280</v>
      </c>
      <c r="B281" s="14"/>
      <c r="C281" s="14">
        <v>6171</v>
      </c>
      <c r="D281" s="15">
        <v>5173</v>
      </c>
      <c r="E281" s="14"/>
      <c r="F281" s="16" t="s">
        <v>97</v>
      </c>
      <c r="G281" s="122">
        <v>20000</v>
      </c>
      <c r="H281" s="110">
        <v>22562</v>
      </c>
      <c r="I281" s="74">
        <v>22000</v>
      </c>
      <c r="J281" s="77">
        <v>22000</v>
      </c>
      <c r="K281" s="81">
        <v>17584</v>
      </c>
      <c r="L281" s="13">
        <v>22000</v>
      </c>
      <c r="M281" s="154">
        <v>22000</v>
      </c>
      <c r="N281" s="157">
        <v>19507</v>
      </c>
      <c r="O281" s="13">
        <v>25000</v>
      </c>
      <c r="P281" s="103"/>
    </row>
    <row r="282" spans="1:18" x14ac:dyDescent="0.2">
      <c r="A282" s="10">
        <v>281</v>
      </c>
      <c r="B282" s="14"/>
      <c r="C282" s="14">
        <v>6171</v>
      </c>
      <c r="D282" s="15">
        <v>5176</v>
      </c>
      <c r="E282" s="14"/>
      <c r="F282" s="16" t="s">
        <v>240</v>
      </c>
      <c r="G282" s="122">
        <v>0</v>
      </c>
      <c r="H282" s="110">
        <v>0</v>
      </c>
      <c r="I282" s="74">
        <v>0</v>
      </c>
      <c r="J282" s="77">
        <v>0</v>
      </c>
      <c r="K282" s="81">
        <v>0</v>
      </c>
      <c r="L282" s="13">
        <v>5000</v>
      </c>
      <c r="M282" s="154">
        <v>5000</v>
      </c>
      <c r="N282" s="157">
        <v>2950</v>
      </c>
      <c r="O282" s="13">
        <v>10000</v>
      </c>
      <c r="P282" s="103"/>
    </row>
    <row r="283" spans="1:18" x14ac:dyDescent="0.2">
      <c r="A283" s="10">
        <v>282</v>
      </c>
      <c r="B283" s="14"/>
      <c r="C283" s="14">
        <v>6171</v>
      </c>
      <c r="D283" s="15">
        <v>5179</v>
      </c>
      <c r="E283" s="14"/>
      <c r="F283" s="41" t="s">
        <v>198</v>
      </c>
      <c r="G283" s="122">
        <v>0</v>
      </c>
      <c r="H283" s="110">
        <v>0</v>
      </c>
      <c r="I283" s="75">
        <v>40000</v>
      </c>
      <c r="J283" s="77">
        <v>40000</v>
      </c>
      <c r="K283" s="81">
        <v>12740</v>
      </c>
      <c r="L283" s="13">
        <v>30000</v>
      </c>
      <c r="M283" s="154">
        <v>30000</v>
      </c>
      <c r="N283" s="157">
        <v>1400</v>
      </c>
      <c r="O283" s="13">
        <v>30000</v>
      </c>
      <c r="P283" s="103"/>
    </row>
    <row r="284" spans="1:18" x14ac:dyDescent="0.2">
      <c r="A284" s="10">
        <v>283</v>
      </c>
      <c r="B284" s="44"/>
      <c r="C284" s="44">
        <v>6171</v>
      </c>
      <c r="D284" s="45">
        <v>5175</v>
      </c>
      <c r="E284" s="44"/>
      <c r="F284" s="41" t="s">
        <v>80</v>
      </c>
      <c r="G284" s="122">
        <v>10000</v>
      </c>
      <c r="H284" s="110">
        <v>9983.5</v>
      </c>
      <c r="I284" s="74">
        <v>15000</v>
      </c>
      <c r="J284" s="77">
        <v>15000</v>
      </c>
      <c r="K284" s="81">
        <v>12697</v>
      </c>
      <c r="L284" s="13">
        <v>15000</v>
      </c>
      <c r="M284" s="154">
        <v>15000</v>
      </c>
      <c r="N284" s="157">
        <v>5096</v>
      </c>
      <c r="O284" s="13">
        <v>15000</v>
      </c>
      <c r="P284" s="103"/>
    </row>
    <row r="285" spans="1:18" x14ac:dyDescent="0.2">
      <c r="A285" s="10">
        <v>284</v>
      </c>
      <c r="B285" s="14"/>
      <c r="C285" s="14">
        <v>6171</v>
      </c>
      <c r="D285" s="15">
        <v>5362</v>
      </c>
      <c r="E285" s="14"/>
      <c r="F285" s="16" t="s">
        <v>133</v>
      </c>
      <c r="G285" s="122">
        <v>5000</v>
      </c>
      <c r="H285" s="110">
        <v>0</v>
      </c>
      <c r="I285" s="74">
        <v>5000</v>
      </c>
      <c r="J285" s="77">
        <v>5000</v>
      </c>
      <c r="K285" s="81">
        <v>0</v>
      </c>
      <c r="L285" s="13">
        <v>5000</v>
      </c>
      <c r="M285" s="154">
        <v>5000</v>
      </c>
      <c r="N285" s="157">
        <v>500</v>
      </c>
      <c r="O285" s="13">
        <v>5000</v>
      </c>
      <c r="P285" s="103"/>
    </row>
    <row r="286" spans="1:18" x14ac:dyDescent="0.2">
      <c r="A286" s="10">
        <v>285</v>
      </c>
      <c r="B286" s="14"/>
      <c r="C286" s="14">
        <v>6171</v>
      </c>
      <c r="D286" s="15">
        <v>5192</v>
      </c>
      <c r="E286" s="14"/>
      <c r="F286" s="16" t="s">
        <v>216</v>
      </c>
      <c r="G286" s="122">
        <v>0</v>
      </c>
      <c r="H286" s="110">
        <v>0</v>
      </c>
      <c r="I286" s="74">
        <v>0</v>
      </c>
      <c r="J286" s="77">
        <v>5000</v>
      </c>
      <c r="K286" s="81">
        <v>1500</v>
      </c>
      <c r="L286" s="13">
        <v>5000</v>
      </c>
      <c r="M286" s="154">
        <v>5000</v>
      </c>
      <c r="N286" s="157">
        <v>1500</v>
      </c>
      <c r="O286" s="13">
        <v>7500</v>
      </c>
      <c r="P286" s="103"/>
    </row>
    <row r="287" spans="1:18" x14ac:dyDescent="0.2">
      <c r="A287" s="10">
        <v>286</v>
      </c>
      <c r="B287" s="14"/>
      <c r="C287" s="14">
        <v>6171</v>
      </c>
      <c r="D287" s="15">
        <v>5492</v>
      </c>
      <c r="E287" s="14"/>
      <c r="F287" s="16" t="s">
        <v>231</v>
      </c>
      <c r="G287" s="122">
        <v>0</v>
      </c>
      <c r="H287" s="110">
        <v>0</v>
      </c>
      <c r="I287" s="74">
        <v>0</v>
      </c>
      <c r="J287" s="77">
        <v>50000</v>
      </c>
      <c r="K287" s="81">
        <v>41000</v>
      </c>
      <c r="L287" s="13">
        <v>100000</v>
      </c>
      <c r="M287" s="154">
        <v>100000</v>
      </c>
      <c r="N287" s="157">
        <v>0</v>
      </c>
      <c r="O287" s="13">
        <v>100000</v>
      </c>
      <c r="P287" s="103"/>
    </row>
    <row r="288" spans="1:18" x14ac:dyDescent="0.2">
      <c r="A288" s="10">
        <v>287</v>
      </c>
      <c r="B288" s="14"/>
      <c r="C288" s="14">
        <v>6171</v>
      </c>
      <c r="D288" s="15">
        <v>5499</v>
      </c>
      <c r="E288" s="14"/>
      <c r="F288" s="16" t="s">
        <v>134</v>
      </c>
      <c r="G288" s="122">
        <v>105000</v>
      </c>
      <c r="H288" s="110">
        <v>59926</v>
      </c>
      <c r="I288" s="74">
        <v>150000</v>
      </c>
      <c r="J288" s="77">
        <v>150000</v>
      </c>
      <c r="K288" s="81">
        <v>63325</v>
      </c>
      <c r="L288" s="13">
        <v>150000</v>
      </c>
      <c r="M288" s="154">
        <v>150000</v>
      </c>
      <c r="N288" s="157">
        <v>54481</v>
      </c>
      <c r="O288" s="13">
        <v>150000</v>
      </c>
      <c r="P288" s="103"/>
    </row>
    <row r="289" spans="1:18" x14ac:dyDescent="0.2">
      <c r="A289" s="10">
        <v>288</v>
      </c>
      <c r="B289" s="14"/>
      <c r="C289" s="14"/>
      <c r="D289" s="15" t="s">
        <v>135</v>
      </c>
      <c r="E289" s="14"/>
      <c r="F289" s="16"/>
      <c r="G289" s="122">
        <f>SUM(G258:G288)</f>
        <v>5371000</v>
      </c>
      <c r="H289" s="110">
        <f t="shared" ref="H289:M289" si="13">SUM(H259:H288)</f>
        <v>4734404.71</v>
      </c>
      <c r="I289" s="39">
        <f t="shared" si="13"/>
        <v>5383000</v>
      </c>
      <c r="J289" s="67">
        <f t="shared" si="13"/>
        <v>5346000</v>
      </c>
      <c r="K289" s="85">
        <f t="shared" si="13"/>
        <v>4494436.6499999994</v>
      </c>
      <c r="L289" s="39">
        <f t="shared" si="13"/>
        <v>6416000</v>
      </c>
      <c r="M289" s="67">
        <f t="shared" si="13"/>
        <v>6446000</v>
      </c>
      <c r="N289" s="158">
        <f>SUM(N259:N288)</f>
        <v>3882943.33</v>
      </c>
      <c r="O289" s="39">
        <f>SUM(O259:O288)</f>
        <v>6331500</v>
      </c>
    </row>
    <row r="290" spans="1:18" ht="13.5" thickBot="1" x14ac:dyDescent="0.25">
      <c r="A290" s="10">
        <v>289</v>
      </c>
      <c r="B290" s="14"/>
      <c r="C290" s="17" t="s">
        <v>136</v>
      </c>
      <c r="D290" s="18"/>
      <c r="E290" s="17"/>
      <c r="F290" s="19"/>
      <c r="G290" s="123">
        <f>G289+G256+G238+G236</f>
        <v>8577800</v>
      </c>
      <c r="H290" s="111">
        <f>H236+H238+H256+H289</f>
        <v>7376748.7599999998</v>
      </c>
      <c r="I290" s="20">
        <f t="shared" ref="I290:N290" si="14">SUM(I236,I258,I289,I248)</f>
        <v>8551000</v>
      </c>
      <c r="J290" s="64">
        <f t="shared" si="14"/>
        <v>8547100</v>
      </c>
      <c r="K290" s="82">
        <f t="shared" si="14"/>
        <v>7167686.7899999991</v>
      </c>
      <c r="L290" s="20">
        <f t="shared" si="14"/>
        <v>8381000</v>
      </c>
      <c r="M290" s="64">
        <f t="shared" si="14"/>
        <v>8451000</v>
      </c>
      <c r="N290" s="82">
        <f t="shared" si="14"/>
        <v>5368465.4400000004</v>
      </c>
      <c r="O290" s="20">
        <f>SUM(O236,O258,O289,O248)</f>
        <v>8567500</v>
      </c>
      <c r="P290" s="103"/>
    </row>
    <row r="291" spans="1:18" ht="13.5" thickTop="1" x14ac:dyDescent="0.2">
      <c r="A291" s="10">
        <v>290</v>
      </c>
      <c r="B291" s="14"/>
      <c r="C291" s="14"/>
      <c r="D291" s="15"/>
      <c r="E291" s="14"/>
      <c r="F291" s="16"/>
      <c r="G291" s="122"/>
      <c r="H291" s="110"/>
      <c r="I291" s="74"/>
      <c r="J291" s="78"/>
      <c r="K291" s="81"/>
      <c r="L291" s="13"/>
      <c r="M291" s="154"/>
      <c r="O291" s="13"/>
    </row>
    <row r="292" spans="1:18" x14ac:dyDescent="0.2">
      <c r="A292" s="10">
        <v>291</v>
      </c>
      <c r="B292" s="14" t="s">
        <v>137</v>
      </c>
      <c r="C292" s="14"/>
      <c r="D292" s="15"/>
      <c r="E292" s="14"/>
      <c r="F292" s="16"/>
      <c r="G292" s="122"/>
      <c r="H292" s="110"/>
      <c r="I292" s="74"/>
      <c r="J292" s="78"/>
      <c r="K292" s="81"/>
      <c r="L292" s="13"/>
      <c r="M292" s="154"/>
      <c r="N292" s="157"/>
      <c r="O292" s="13"/>
    </row>
    <row r="293" spans="1:18" x14ac:dyDescent="0.2">
      <c r="A293" s="10">
        <v>292</v>
      </c>
      <c r="B293" s="14"/>
      <c r="C293" s="14">
        <v>6330</v>
      </c>
      <c r="D293" s="15">
        <v>5342</v>
      </c>
      <c r="E293" s="14"/>
      <c r="F293" s="16" t="s">
        <v>138</v>
      </c>
      <c r="G293" s="122">
        <v>150000</v>
      </c>
      <c r="H293" s="110">
        <v>114667.5</v>
      </c>
      <c r="I293" s="74">
        <v>150000</v>
      </c>
      <c r="J293" s="77">
        <v>150000</v>
      </c>
      <c r="K293" s="81">
        <v>85697.1</v>
      </c>
      <c r="L293" s="13">
        <v>150000</v>
      </c>
      <c r="M293" s="154">
        <v>150000</v>
      </c>
      <c r="N293" s="157">
        <v>102734.1</v>
      </c>
      <c r="O293" s="13">
        <v>150000</v>
      </c>
    </row>
    <row r="294" spans="1:18" x14ac:dyDescent="0.2">
      <c r="A294" s="10">
        <v>293</v>
      </c>
      <c r="B294" s="14"/>
      <c r="C294" s="14">
        <v>6409</v>
      </c>
      <c r="D294" s="15">
        <v>5901</v>
      </c>
      <c r="E294" s="14"/>
      <c r="F294" s="16" t="s">
        <v>139</v>
      </c>
      <c r="G294" s="122">
        <v>2430900</v>
      </c>
      <c r="H294" s="110">
        <v>0</v>
      </c>
      <c r="I294" s="74">
        <v>0</v>
      </c>
      <c r="J294" s="77">
        <v>885100</v>
      </c>
      <c r="K294" s="81">
        <v>0</v>
      </c>
      <c r="L294" s="13">
        <v>300000</v>
      </c>
      <c r="M294" s="154">
        <v>355200</v>
      </c>
      <c r="N294" s="157">
        <v>0</v>
      </c>
      <c r="O294" s="13">
        <f>300000+2211600+100000</f>
        <v>2611600</v>
      </c>
      <c r="P294" s="164"/>
    </row>
    <row r="295" spans="1:18" x14ac:dyDescent="0.2">
      <c r="A295" s="10">
        <v>294</v>
      </c>
      <c r="B295" s="14"/>
      <c r="C295" s="14">
        <v>6409</v>
      </c>
      <c r="D295" s="15">
        <v>5909</v>
      </c>
      <c r="E295" s="14"/>
      <c r="F295" s="16" t="s">
        <v>177</v>
      </c>
      <c r="G295" s="122">
        <v>0</v>
      </c>
      <c r="H295" s="110">
        <v>2200</v>
      </c>
      <c r="I295" s="74">
        <v>0</v>
      </c>
      <c r="J295" s="77">
        <v>0</v>
      </c>
      <c r="K295" s="81"/>
      <c r="L295" s="13"/>
      <c r="M295" s="154">
        <v>1200</v>
      </c>
      <c r="N295" s="157">
        <v>1192.6300000000001</v>
      </c>
      <c r="O295" s="13">
        <v>0</v>
      </c>
    </row>
    <row r="296" spans="1:18" x14ac:dyDescent="0.2">
      <c r="A296" s="10">
        <v>295</v>
      </c>
      <c r="B296" s="14"/>
      <c r="C296" s="14">
        <v>6330</v>
      </c>
      <c r="D296" s="15">
        <v>5345</v>
      </c>
      <c r="E296" s="14"/>
      <c r="F296" s="16" t="s">
        <v>140</v>
      </c>
      <c r="G296" s="122">
        <v>0</v>
      </c>
      <c r="H296" s="110">
        <v>0</v>
      </c>
      <c r="I296" s="74">
        <v>0</v>
      </c>
      <c r="J296" s="77">
        <v>0</v>
      </c>
      <c r="K296" s="81"/>
      <c r="L296" s="13"/>
      <c r="M296" s="154">
        <v>0</v>
      </c>
      <c r="N296" s="157"/>
      <c r="O296" s="13">
        <v>0</v>
      </c>
    </row>
    <row r="297" spans="1:18" ht="13.5" thickBot="1" x14ac:dyDescent="0.25">
      <c r="A297" s="10">
        <v>296</v>
      </c>
      <c r="B297" s="14"/>
      <c r="C297" s="17" t="s">
        <v>141</v>
      </c>
      <c r="D297" s="18"/>
      <c r="E297" s="17"/>
      <c r="F297" s="19"/>
      <c r="G297" s="123">
        <f t="shared" ref="G297:M297" si="15">SUM(G293:G296)</f>
        <v>2580900</v>
      </c>
      <c r="H297" s="111">
        <f t="shared" si="15"/>
        <v>116867.5</v>
      </c>
      <c r="I297" s="20">
        <f t="shared" si="15"/>
        <v>150000</v>
      </c>
      <c r="J297" s="64">
        <f t="shared" si="15"/>
        <v>1035100</v>
      </c>
      <c r="K297" s="82">
        <f t="shared" si="15"/>
        <v>85697.1</v>
      </c>
      <c r="L297" s="20">
        <f t="shared" si="15"/>
        <v>450000</v>
      </c>
      <c r="M297" s="64">
        <f t="shared" si="15"/>
        <v>506400</v>
      </c>
      <c r="N297" s="171">
        <f>SUM(N293:N296)</f>
        <v>103926.73000000001</v>
      </c>
      <c r="O297" s="20">
        <f>SUM(O293:O296)</f>
        <v>2761600</v>
      </c>
    </row>
    <row r="298" spans="1:18" ht="13.5" thickTop="1" x14ac:dyDescent="0.2">
      <c r="A298" s="10">
        <v>297</v>
      </c>
      <c r="B298" s="14"/>
      <c r="C298" s="14"/>
      <c r="D298" s="15"/>
      <c r="E298" s="14"/>
      <c r="F298" s="16"/>
      <c r="G298" s="122"/>
      <c r="H298" s="110"/>
      <c r="I298" s="74"/>
      <c r="J298" s="78"/>
      <c r="K298" s="81"/>
      <c r="L298" s="13"/>
      <c r="M298" s="154"/>
      <c r="N298" s="81"/>
      <c r="O298" s="13"/>
    </row>
    <row r="299" spans="1:18" x14ac:dyDescent="0.2">
      <c r="A299" s="10">
        <v>298</v>
      </c>
      <c r="B299" s="30" t="s">
        <v>142</v>
      </c>
      <c r="C299" s="30"/>
      <c r="D299" s="46"/>
      <c r="E299" s="30"/>
      <c r="F299" s="47"/>
      <c r="G299" s="128">
        <f>G297+G290+G219+G213+G200+G160+G144+G108+G95</f>
        <v>25693600</v>
      </c>
      <c r="H299" s="116">
        <f>H297+H290+H219+H213+H200+H160+H144+H108+H95</f>
        <v>19639035.549999997</v>
      </c>
      <c r="I299" s="56">
        <f t="shared" ref="I299:M299" si="16">SUM(I95,I108,I144,I160,I200,I213,I219,I290,I297)</f>
        <v>22426900</v>
      </c>
      <c r="J299" s="69">
        <f t="shared" si="16"/>
        <v>23961200</v>
      </c>
      <c r="K299" s="88">
        <f t="shared" si="16"/>
        <v>18976195.140000001</v>
      </c>
      <c r="L299" s="56">
        <f t="shared" si="16"/>
        <v>22470400</v>
      </c>
      <c r="M299" s="69">
        <f t="shared" si="16"/>
        <v>24012900</v>
      </c>
      <c r="N299" s="174">
        <f>SUM(N95,N108,N144,N160,N200,N213,N219,N290,N297)</f>
        <v>16129923.879999999</v>
      </c>
      <c r="O299" s="56">
        <f>SUM(O95,O108,O144,O160,O200,O213,O219,O290,O297)</f>
        <v>25259200</v>
      </c>
      <c r="P299" s="103"/>
    </row>
    <row r="300" spans="1:18" x14ac:dyDescent="0.2">
      <c r="A300" s="10">
        <v>299</v>
      </c>
      <c r="B300" s="30"/>
      <c r="C300" s="30"/>
      <c r="D300" s="46"/>
      <c r="E300" s="30"/>
      <c r="F300" s="47"/>
      <c r="G300" s="128"/>
      <c r="H300" s="116"/>
      <c r="I300" s="74"/>
      <c r="J300" s="78"/>
      <c r="K300" s="81"/>
      <c r="L300" s="13"/>
      <c r="M300" s="154"/>
      <c r="O300" s="13"/>
    </row>
    <row r="301" spans="1:18" x14ac:dyDescent="0.2">
      <c r="A301" s="10">
        <v>300</v>
      </c>
      <c r="B301" s="14"/>
      <c r="C301" s="14"/>
      <c r="D301" s="15"/>
      <c r="E301" s="14"/>
      <c r="F301" s="16"/>
      <c r="G301" s="122"/>
      <c r="H301" s="110"/>
      <c r="I301" s="74"/>
      <c r="J301" s="78"/>
      <c r="K301" s="81"/>
      <c r="L301" s="13"/>
      <c r="M301" s="154"/>
      <c r="N301" s="157"/>
      <c r="O301" s="13"/>
    </row>
    <row r="302" spans="1:18" x14ac:dyDescent="0.2">
      <c r="A302" s="10">
        <v>301</v>
      </c>
      <c r="B302" s="30" t="s">
        <v>143</v>
      </c>
      <c r="C302" s="30"/>
      <c r="D302" s="46"/>
      <c r="E302" s="30"/>
      <c r="F302" s="47"/>
      <c r="G302" s="128"/>
      <c r="H302" s="116"/>
      <c r="I302" s="74"/>
      <c r="J302" s="78"/>
      <c r="K302" s="81"/>
      <c r="L302" s="13"/>
      <c r="M302" s="154"/>
      <c r="N302" s="157"/>
      <c r="O302" s="13"/>
    </row>
    <row r="303" spans="1:18" x14ac:dyDescent="0.2">
      <c r="A303" s="10">
        <v>302</v>
      </c>
      <c r="B303" s="14" t="s">
        <v>144</v>
      </c>
      <c r="C303" s="14"/>
      <c r="D303" s="15"/>
      <c r="E303" s="14"/>
      <c r="F303" s="16"/>
      <c r="G303" s="122"/>
      <c r="H303" s="110"/>
      <c r="I303" s="74"/>
      <c r="J303" s="78"/>
      <c r="K303" s="81"/>
      <c r="L303" s="13"/>
      <c r="M303" s="154"/>
      <c r="N303" s="157"/>
      <c r="O303" s="13"/>
    </row>
    <row r="304" spans="1:18" x14ac:dyDescent="0.2">
      <c r="A304" s="10">
        <v>303</v>
      </c>
      <c r="B304" s="14"/>
      <c r="C304" s="14">
        <v>3636</v>
      </c>
      <c r="D304" s="15">
        <v>6121</v>
      </c>
      <c r="E304" s="14"/>
      <c r="F304" s="16" t="s">
        <v>212</v>
      </c>
      <c r="G304" s="122">
        <v>450000</v>
      </c>
      <c r="H304" s="110">
        <v>387575</v>
      </c>
      <c r="I304" s="75">
        <v>500000</v>
      </c>
      <c r="J304" s="77">
        <v>5000000</v>
      </c>
      <c r="K304" s="81">
        <f>134141.5+693861.39-1050</f>
        <v>826952.89</v>
      </c>
      <c r="L304" s="13">
        <v>7200000</v>
      </c>
      <c r="M304" s="154">
        <v>7200000</v>
      </c>
      <c r="N304" s="157">
        <f>370301+79931+42446+3049+11421+322325.63+1454320.25</f>
        <v>2283793.88</v>
      </c>
      <c r="O304" s="13">
        <v>4500000</v>
      </c>
      <c r="P304" s="168"/>
      <c r="R304" s="101"/>
    </row>
    <row r="305" spans="1:18" x14ac:dyDescent="0.2">
      <c r="A305" s="10">
        <v>304</v>
      </c>
      <c r="B305" s="14"/>
      <c r="C305" s="14">
        <v>3636</v>
      </c>
      <c r="D305" s="15">
        <v>6121</v>
      </c>
      <c r="E305" s="14"/>
      <c r="F305" s="16" t="s">
        <v>213</v>
      </c>
      <c r="G305" s="122">
        <v>1200000</v>
      </c>
      <c r="H305" s="110">
        <v>526056</v>
      </c>
      <c r="I305" s="75">
        <v>700000</v>
      </c>
      <c r="J305" s="77">
        <v>1255000</v>
      </c>
      <c r="K305" s="81">
        <f>637568+10000</f>
        <v>647568</v>
      </c>
      <c r="L305" s="13">
        <v>700000</v>
      </c>
      <c r="M305" s="154">
        <v>1008000</v>
      </c>
      <c r="N305" s="157">
        <f>126765+79204+496100+2100+279610</f>
        <v>983779</v>
      </c>
      <c r="O305" s="13">
        <v>300000</v>
      </c>
      <c r="P305" s="168"/>
    </row>
    <row r="306" spans="1:18" x14ac:dyDescent="0.2">
      <c r="A306" s="10">
        <v>305</v>
      </c>
      <c r="B306" s="14"/>
      <c r="C306" s="14">
        <v>3636</v>
      </c>
      <c r="D306" s="15">
        <v>6121</v>
      </c>
      <c r="E306" s="14"/>
      <c r="F306" s="16" t="s">
        <v>201</v>
      </c>
      <c r="G306" s="122">
        <v>0</v>
      </c>
      <c r="H306" s="110">
        <v>0</v>
      </c>
      <c r="I306" s="74">
        <v>0</v>
      </c>
      <c r="J306" s="77">
        <v>50000</v>
      </c>
      <c r="K306" s="81">
        <v>31460</v>
      </c>
      <c r="L306" s="13">
        <v>0</v>
      </c>
      <c r="M306" s="154">
        <v>0</v>
      </c>
      <c r="N306" s="157">
        <v>0</v>
      </c>
      <c r="O306" s="13">
        <v>0</v>
      </c>
      <c r="P306" s="103"/>
    </row>
    <row r="307" spans="1:18" ht="13.5" thickBot="1" x14ac:dyDescent="0.25">
      <c r="A307" s="10">
        <v>306</v>
      </c>
      <c r="B307" s="14"/>
      <c r="C307" s="17" t="s">
        <v>145</v>
      </c>
      <c r="D307" s="18"/>
      <c r="E307" s="17"/>
      <c r="F307" s="19"/>
      <c r="G307" s="123">
        <f t="shared" ref="G307:M307" si="17">SUM(G304:G306)</f>
        <v>1650000</v>
      </c>
      <c r="H307" s="111">
        <f t="shared" si="17"/>
        <v>913631</v>
      </c>
      <c r="I307" s="49">
        <f t="shared" si="17"/>
        <v>1200000</v>
      </c>
      <c r="J307" s="70">
        <f t="shared" si="17"/>
        <v>6305000</v>
      </c>
      <c r="K307" s="89">
        <f t="shared" si="17"/>
        <v>1505980.8900000001</v>
      </c>
      <c r="L307" s="49">
        <f t="shared" si="17"/>
        <v>7900000</v>
      </c>
      <c r="M307" s="70">
        <f t="shared" si="17"/>
        <v>8208000</v>
      </c>
      <c r="N307" s="171">
        <f>SUM(N304:N306)</f>
        <v>3267572.88</v>
      </c>
      <c r="O307" s="49">
        <f>SUM(O304:O306)</f>
        <v>4800000</v>
      </c>
    </row>
    <row r="308" spans="1:18" ht="13.5" thickTop="1" x14ac:dyDescent="0.2">
      <c r="A308" s="10">
        <v>307</v>
      </c>
      <c r="B308" s="14"/>
      <c r="C308" s="21"/>
      <c r="D308" s="22"/>
      <c r="E308" s="21"/>
      <c r="F308" s="23"/>
      <c r="G308" s="124"/>
      <c r="H308" s="112"/>
      <c r="I308" s="74"/>
      <c r="J308" s="78"/>
      <c r="K308" s="81"/>
      <c r="L308" s="13"/>
      <c r="M308" s="154"/>
      <c r="O308" s="13"/>
    </row>
    <row r="309" spans="1:18" x14ac:dyDescent="0.2">
      <c r="A309" s="10">
        <v>308</v>
      </c>
      <c r="B309" s="14" t="s">
        <v>37</v>
      </c>
      <c r="C309" s="14"/>
      <c r="D309" s="15"/>
      <c r="E309" s="14"/>
      <c r="F309" s="16"/>
      <c r="G309" s="122"/>
      <c r="H309" s="110"/>
      <c r="I309" s="74"/>
      <c r="J309" s="78"/>
      <c r="K309" s="81"/>
      <c r="L309" s="13"/>
      <c r="M309" s="154"/>
      <c r="N309" s="157"/>
      <c r="O309" s="13"/>
    </row>
    <row r="310" spans="1:18" x14ac:dyDescent="0.2">
      <c r="A310" s="10">
        <v>309</v>
      </c>
      <c r="B310" s="14"/>
      <c r="C310" s="14">
        <v>3722</v>
      </c>
      <c r="D310" s="15">
        <v>6121</v>
      </c>
      <c r="E310" s="14"/>
      <c r="F310" s="16" t="s">
        <v>268</v>
      </c>
      <c r="G310" s="122">
        <v>49000</v>
      </c>
      <c r="H310" s="110">
        <v>42229</v>
      </c>
      <c r="I310" s="74">
        <v>0</v>
      </c>
      <c r="J310" s="77">
        <v>0</v>
      </c>
      <c r="K310" s="81">
        <v>0</v>
      </c>
      <c r="L310" s="13">
        <v>0</v>
      </c>
      <c r="M310" s="154">
        <v>0</v>
      </c>
      <c r="N310" s="157"/>
      <c r="O310" s="13">
        <v>200000</v>
      </c>
      <c r="P310" s="164"/>
      <c r="R310" s="101"/>
    </row>
    <row r="311" spans="1:18" x14ac:dyDescent="0.2">
      <c r="A311" s="10">
        <v>310</v>
      </c>
      <c r="B311" s="14"/>
      <c r="C311" s="14">
        <v>3745</v>
      </c>
      <c r="D311" s="15">
        <v>6122</v>
      </c>
      <c r="E311" s="14"/>
      <c r="F311" s="16"/>
      <c r="G311" s="122">
        <v>100000</v>
      </c>
      <c r="H311" s="110">
        <v>0</v>
      </c>
      <c r="I311" s="74">
        <v>0</v>
      </c>
      <c r="J311" s="77">
        <v>0</v>
      </c>
      <c r="K311" s="81">
        <v>0</v>
      </c>
      <c r="L311" s="13">
        <v>0</v>
      </c>
      <c r="M311" s="154">
        <v>0</v>
      </c>
      <c r="N311" s="157"/>
      <c r="O311" s="162">
        <v>0</v>
      </c>
    </row>
    <row r="312" spans="1:18" x14ac:dyDescent="0.2">
      <c r="A312" s="10">
        <v>311</v>
      </c>
      <c r="B312" s="14"/>
      <c r="C312" s="14">
        <v>3745</v>
      </c>
      <c r="D312" s="15">
        <v>6130</v>
      </c>
      <c r="E312" s="14"/>
      <c r="F312" s="16"/>
      <c r="G312" s="122">
        <v>0</v>
      </c>
      <c r="H312" s="110">
        <v>0</v>
      </c>
      <c r="I312" s="75">
        <v>0</v>
      </c>
      <c r="J312" s="77">
        <v>0</v>
      </c>
      <c r="K312" s="81">
        <v>0</v>
      </c>
      <c r="L312" s="13">
        <v>0</v>
      </c>
      <c r="M312" s="154">
        <v>0</v>
      </c>
      <c r="N312" s="157"/>
      <c r="O312" s="162">
        <v>0</v>
      </c>
    </row>
    <row r="313" spans="1:18" ht="13.5" thickBot="1" x14ac:dyDescent="0.25">
      <c r="A313" s="10">
        <v>312</v>
      </c>
      <c r="B313" s="14"/>
      <c r="C313" s="17" t="s">
        <v>53</v>
      </c>
      <c r="D313" s="18"/>
      <c r="E313" s="17"/>
      <c r="F313" s="19"/>
      <c r="G313" s="123">
        <f t="shared" ref="G313:M313" si="18">SUM(G310:G312)</f>
        <v>149000</v>
      </c>
      <c r="H313" s="111">
        <f t="shared" si="18"/>
        <v>42229</v>
      </c>
      <c r="I313" s="49">
        <f t="shared" si="18"/>
        <v>0</v>
      </c>
      <c r="J313" s="70">
        <f t="shared" si="18"/>
        <v>0</v>
      </c>
      <c r="K313" s="89">
        <f t="shared" si="18"/>
        <v>0</v>
      </c>
      <c r="L313" s="49">
        <f t="shared" si="18"/>
        <v>0</v>
      </c>
      <c r="M313" s="70">
        <f t="shared" si="18"/>
        <v>0</v>
      </c>
      <c r="N313" s="171">
        <f ca="1">SUM(N311:N313)</f>
        <v>0</v>
      </c>
      <c r="O313" s="49">
        <f>SUM(O310:O312)</f>
        <v>200000</v>
      </c>
    </row>
    <row r="314" spans="1:18" ht="13.5" thickTop="1" x14ac:dyDescent="0.2">
      <c r="A314" s="10">
        <v>313</v>
      </c>
      <c r="B314" s="14"/>
      <c r="C314" s="14"/>
      <c r="D314" s="15"/>
      <c r="E314" s="14"/>
      <c r="F314" s="16"/>
      <c r="G314" s="122"/>
      <c r="H314" s="110"/>
      <c r="J314" s="78"/>
      <c r="K314" s="81"/>
      <c r="L314" s="13"/>
      <c r="M314" s="154"/>
      <c r="O314" s="13"/>
    </row>
    <row r="315" spans="1:18" x14ac:dyDescent="0.2">
      <c r="A315" s="10">
        <v>314</v>
      </c>
      <c r="B315" s="14" t="s">
        <v>54</v>
      </c>
      <c r="C315" s="14"/>
      <c r="D315" s="15"/>
      <c r="E315" s="14"/>
      <c r="F315" s="16"/>
      <c r="G315" s="122"/>
      <c r="H315" s="110"/>
      <c r="J315" s="78"/>
      <c r="K315" s="81"/>
      <c r="L315" s="13"/>
      <c r="M315" s="154"/>
      <c r="N315" s="157"/>
      <c r="O315" s="13"/>
    </row>
    <row r="316" spans="1:18" x14ac:dyDescent="0.2">
      <c r="A316" s="10">
        <v>315</v>
      </c>
      <c r="B316" s="14"/>
      <c r="C316" s="14">
        <v>2212</v>
      </c>
      <c r="D316" s="15">
        <v>6121</v>
      </c>
      <c r="E316" s="14"/>
      <c r="F316" s="16"/>
      <c r="G316" s="122">
        <v>40000</v>
      </c>
      <c r="H316" s="110">
        <v>45363</v>
      </c>
      <c r="I316" s="74">
        <v>100000</v>
      </c>
      <c r="J316" s="77">
        <v>100000</v>
      </c>
      <c r="K316" s="81">
        <v>875</v>
      </c>
      <c r="L316" s="13">
        <v>0</v>
      </c>
      <c r="M316" s="154">
        <v>0</v>
      </c>
      <c r="N316" s="157"/>
      <c r="O316" s="13">
        <v>0</v>
      </c>
      <c r="P316" s="103"/>
    </row>
    <row r="317" spans="1:18" x14ac:dyDescent="0.2">
      <c r="A317" s="10">
        <v>316</v>
      </c>
      <c r="B317" s="14"/>
      <c r="C317" s="14">
        <v>2212</v>
      </c>
      <c r="D317" s="15">
        <v>6121</v>
      </c>
      <c r="E317" s="14"/>
      <c r="F317" s="16" t="s">
        <v>196</v>
      </c>
      <c r="G317" s="122">
        <v>0</v>
      </c>
      <c r="H317" s="110">
        <v>0</v>
      </c>
      <c r="I317" s="75">
        <v>0</v>
      </c>
      <c r="J317" s="77">
        <v>95000</v>
      </c>
      <c r="K317" s="81">
        <v>74700</v>
      </c>
      <c r="L317" s="13">
        <v>470000</v>
      </c>
      <c r="M317" s="154">
        <v>470000</v>
      </c>
      <c r="N317" s="157">
        <v>0</v>
      </c>
      <c r="O317" s="13">
        <v>250000</v>
      </c>
      <c r="P317" s="103"/>
      <c r="R317" s="101"/>
    </row>
    <row r="318" spans="1:18" x14ac:dyDescent="0.2">
      <c r="A318" s="10">
        <v>317</v>
      </c>
      <c r="B318" s="14"/>
      <c r="C318" s="14">
        <v>2219</v>
      </c>
      <c r="D318" s="15">
        <v>6121</v>
      </c>
      <c r="E318" s="14"/>
      <c r="F318" s="16"/>
      <c r="G318" s="122">
        <v>100000</v>
      </c>
      <c r="H318" s="110">
        <v>79756</v>
      </c>
      <c r="I318" s="74">
        <v>480000</v>
      </c>
      <c r="J318" s="77">
        <v>430000</v>
      </c>
      <c r="K318" s="81">
        <v>410586.5</v>
      </c>
      <c r="L318" s="13">
        <v>0</v>
      </c>
      <c r="M318" s="154">
        <v>0</v>
      </c>
      <c r="N318" s="157">
        <v>0</v>
      </c>
      <c r="O318" s="13">
        <v>0</v>
      </c>
      <c r="P318" s="103"/>
    </row>
    <row r="319" spans="1:18" x14ac:dyDescent="0.2">
      <c r="A319" s="10">
        <v>318</v>
      </c>
      <c r="B319" s="14"/>
      <c r="C319" s="14">
        <v>2219</v>
      </c>
      <c r="D319" s="15">
        <v>6121</v>
      </c>
      <c r="E319" s="14"/>
      <c r="F319" s="16" t="s">
        <v>267</v>
      </c>
      <c r="G319" s="122">
        <v>0</v>
      </c>
      <c r="H319" s="110">
        <v>0</v>
      </c>
      <c r="I319" s="74">
        <v>0</v>
      </c>
      <c r="J319" s="77">
        <v>0</v>
      </c>
      <c r="K319" s="81">
        <v>0</v>
      </c>
      <c r="L319" s="13">
        <v>0</v>
      </c>
      <c r="M319" s="154">
        <v>0</v>
      </c>
      <c r="N319" s="157">
        <v>0</v>
      </c>
      <c r="O319" s="13">
        <v>150000</v>
      </c>
      <c r="P319" s="164"/>
    </row>
    <row r="320" spans="1:18" x14ac:dyDescent="0.2">
      <c r="A320" s="10">
        <v>319</v>
      </c>
      <c r="B320" s="14"/>
      <c r="C320" s="14">
        <v>2219</v>
      </c>
      <c r="D320" s="15">
        <v>6121</v>
      </c>
      <c r="E320" s="14"/>
      <c r="F320" s="16" t="s">
        <v>194</v>
      </c>
      <c r="G320" s="122">
        <v>0</v>
      </c>
      <c r="H320" s="110">
        <v>0</v>
      </c>
      <c r="I320" s="75">
        <v>45000</v>
      </c>
      <c r="J320" s="77">
        <v>45000</v>
      </c>
      <c r="K320" s="81">
        <f>10000+31896</f>
        <v>41896</v>
      </c>
      <c r="L320" s="13">
        <v>0</v>
      </c>
      <c r="M320" s="154">
        <v>0</v>
      </c>
      <c r="N320" s="157">
        <v>0</v>
      </c>
      <c r="O320" s="13">
        <v>0</v>
      </c>
      <c r="P320" s="103"/>
    </row>
    <row r="321" spans="1:18" ht="13.5" thickBot="1" x14ac:dyDescent="0.25">
      <c r="A321" s="10">
        <v>320</v>
      </c>
      <c r="B321" s="14"/>
      <c r="C321" s="17" t="s">
        <v>145</v>
      </c>
      <c r="D321" s="18"/>
      <c r="E321" s="17"/>
      <c r="F321" s="19"/>
      <c r="G321" s="123">
        <f t="shared" ref="G321:M321" si="19">SUM(G316:G320)</f>
        <v>140000</v>
      </c>
      <c r="H321" s="111">
        <f t="shared" si="19"/>
        <v>125119</v>
      </c>
      <c r="I321" s="49">
        <f t="shared" si="19"/>
        <v>625000</v>
      </c>
      <c r="J321" s="70">
        <f t="shared" si="19"/>
        <v>670000</v>
      </c>
      <c r="K321" s="89">
        <f t="shared" si="19"/>
        <v>528057.5</v>
      </c>
      <c r="L321" s="49">
        <f t="shared" si="19"/>
        <v>470000</v>
      </c>
      <c r="M321" s="70">
        <f t="shared" si="19"/>
        <v>470000</v>
      </c>
      <c r="N321" s="171">
        <f>SUM(N317:N320)</f>
        <v>0</v>
      </c>
      <c r="O321" s="49">
        <f>SUM(O316:O320)</f>
        <v>400000</v>
      </c>
    </row>
    <row r="322" spans="1:18" ht="13.5" thickTop="1" x14ac:dyDescent="0.2">
      <c r="A322" s="10">
        <v>321</v>
      </c>
      <c r="B322" s="14"/>
      <c r="C322" s="21"/>
      <c r="D322" s="22"/>
      <c r="E322" s="21"/>
      <c r="F322" s="23"/>
      <c r="G322" s="124"/>
      <c r="H322" s="112"/>
      <c r="I322" s="74"/>
      <c r="J322" s="78"/>
      <c r="K322" s="81"/>
      <c r="L322" s="13"/>
      <c r="M322" s="154"/>
      <c r="N322" s="157"/>
      <c r="O322" s="13"/>
    </row>
    <row r="323" spans="1:18" x14ac:dyDescent="0.2">
      <c r="A323" s="10">
        <v>322</v>
      </c>
      <c r="B323" s="14" t="s">
        <v>61</v>
      </c>
      <c r="C323" s="14"/>
      <c r="D323" s="15"/>
      <c r="E323" s="14"/>
      <c r="F323" s="16"/>
      <c r="G323" s="122"/>
      <c r="H323" s="110"/>
      <c r="I323" s="74"/>
      <c r="J323" s="78"/>
      <c r="K323" s="81"/>
      <c r="L323" s="13"/>
      <c r="M323" s="154"/>
      <c r="N323" s="157"/>
      <c r="O323" s="13"/>
    </row>
    <row r="324" spans="1:18" x14ac:dyDescent="0.2">
      <c r="A324" s="10">
        <v>323</v>
      </c>
      <c r="B324" s="14"/>
      <c r="C324" s="14">
        <v>3111</v>
      </c>
      <c r="D324" s="15">
        <v>6121</v>
      </c>
      <c r="E324" s="14"/>
      <c r="F324" s="16"/>
      <c r="G324" s="122">
        <v>650000</v>
      </c>
      <c r="H324" s="110">
        <v>0</v>
      </c>
      <c r="I324" s="74">
        <v>0</v>
      </c>
      <c r="J324" s="77">
        <v>0</v>
      </c>
      <c r="K324" s="81">
        <v>0</v>
      </c>
      <c r="L324" s="13">
        <v>0</v>
      </c>
      <c r="M324" s="154">
        <v>0</v>
      </c>
      <c r="N324" s="157"/>
      <c r="O324" s="13">
        <v>0</v>
      </c>
    </row>
    <row r="325" spans="1:18" x14ac:dyDescent="0.2">
      <c r="A325" s="10">
        <v>324</v>
      </c>
      <c r="B325" s="14"/>
      <c r="C325" s="14">
        <v>3113</v>
      </c>
      <c r="D325" s="15">
        <v>6121</v>
      </c>
      <c r="E325" s="14"/>
      <c r="F325" s="16" t="s">
        <v>202</v>
      </c>
      <c r="G325" s="122">
        <v>100000</v>
      </c>
      <c r="H325" s="110">
        <v>19100</v>
      </c>
      <c r="I325" s="75">
        <v>360000</v>
      </c>
      <c r="J325" s="77">
        <v>7360000</v>
      </c>
      <c r="K325" s="81">
        <f>1037928+19010</f>
        <v>1056938</v>
      </c>
      <c r="L325" s="13">
        <v>8110000</v>
      </c>
      <c r="M325" s="154">
        <v>27403200</v>
      </c>
      <c r="N325" s="157">
        <f>453145+876113+1169716+13300+108295+179080+2207137+1570913+1536195.44+1352469</f>
        <v>9466363.4399999995</v>
      </c>
      <c r="O325" s="13">
        <v>2100000</v>
      </c>
      <c r="P325" s="164"/>
      <c r="Q325" s="101" t="s">
        <v>248</v>
      </c>
      <c r="R325" s="101"/>
    </row>
    <row r="326" spans="1:18" x14ac:dyDescent="0.2">
      <c r="A326" s="10">
        <v>325</v>
      </c>
      <c r="B326" s="14"/>
      <c r="C326" s="14">
        <v>3113</v>
      </c>
      <c r="D326" s="15">
        <v>6121</v>
      </c>
      <c r="E326" s="14"/>
      <c r="F326" s="16" t="s">
        <v>187</v>
      </c>
      <c r="G326" s="122">
        <v>13000</v>
      </c>
      <c r="H326" s="110">
        <v>13000</v>
      </c>
      <c r="I326" s="74">
        <v>0</v>
      </c>
      <c r="J326" s="77">
        <v>20000</v>
      </c>
      <c r="K326" s="81">
        <v>12705</v>
      </c>
      <c r="L326" s="13">
        <v>200000</v>
      </c>
      <c r="M326" s="154">
        <v>1900000</v>
      </c>
      <c r="N326" s="157">
        <f>182952+2100+1050+5000+20328+700+6534+956199.55</f>
        <v>1174863.55</v>
      </c>
      <c r="O326" s="13">
        <v>2100000</v>
      </c>
      <c r="P326" s="164"/>
    </row>
    <row r="327" spans="1:18" ht="13.5" thickBot="1" x14ac:dyDescent="0.25">
      <c r="A327" s="10">
        <v>326</v>
      </c>
      <c r="B327" s="14"/>
      <c r="C327" s="17" t="s">
        <v>82</v>
      </c>
      <c r="D327" s="18"/>
      <c r="E327" s="17"/>
      <c r="F327" s="19"/>
      <c r="G327" s="123">
        <f t="shared" ref="G327:M327" si="20">SUM(G324:G326)</f>
        <v>763000</v>
      </c>
      <c r="H327" s="111">
        <f t="shared" si="20"/>
        <v>32100</v>
      </c>
      <c r="I327" s="49">
        <f t="shared" si="20"/>
        <v>360000</v>
      </c>
      <c r="J327" s="70">
        <f t="shared" si="20"/>
        <v>7380000</v>
      </c>
      <c r="K327" s="89">
        <f t="shared" si="20"/>
        <v>1069643</v>
      </c>
      <c r="L327" s="49">
        <f t="shared" si="20"/>
        <v>8310000</v>
      </c>
      <c r="M327" s="70">
        <f t="shared" si="20"/>
        <v>29303200</v>
      </c>
      <c r="N327" s="171">
        <f>SUM(N324:N326)</f>
        <v>10641226.99</v>
      </c>
      <c r="O327" s="49">
        <f>SUM(O324:O326)</f>
        <v>4200000</v>
      </c>
    </row>
    <row r="328" spans="1:18" ht="13.5" thickTop="1" x14ac:dyDescent="0.2">
      <c r="A328" s="10">
        <v>327</v>
      </c>
      <c r="B328" s="14"/>
      <c r="C328" s="14"/>
      <c r="D328" s="15"/>
      <c r="E328" s="14"/>
      <c r="F328" s="16"/>
      <c r="G328" s="122"/>
      <c r="H328" s="110"/>
      <c r="I328" s="74"/>
      <c r="J328" s="78"/>
      <c r="K328" s="81"/>
      <c r="L328" s="13"/>
      <c r="M328" s="154"/>
      <c r="N328" s="157"/>
      <c r="O328" s="13"/>
    </row>
    <row r="329" spans="1:18" x14ac:dyDescent="0.2">
      <c r="A329" s="10">
        <v>328</v>
      </c>
      <c r="B329" s="14" t="s">
        <v>146</v>
      </c>
      <c r="C329" s="14"/>
      <c r="D329" s="15"/>
      <c r="E329" s="14"/>
      <c r="F329" s="16"/>
      <c r="G329" s="122"/>
      <c r="H329" s="110"/>
      <c r="I329" s="74"/>
      <c r="J329" s="78"/>
      <c r="K329" s="81"/>
      <c r="L329" s="13"/>
      <c r="M329" s="154"/>
      <c r="N329" s="157"/>
      <c r="O329" s="13"/>
    </row>
    <row r="330" spans="1:18" x14ac:dyDescent="0.2">
      <c r="A330" s="10">
        <v>329</v>
      </c>
      <c r="B330" s="14"/>
      <c r="C330" s="14">
        <v>3412</v>
      </c>
      <c r="D330" s="15">
        <v>6121</v>
      </c>
      <c r="E330" s="14"/>
      <c r="F330" s="16" t="s">
        <v>186</v>
      </c>
      <c r="G330" s="122">
        <v>13000</v>
      </c>
      <c r="H330" s="110">
        <v>13000</v>
      </c>
      <c r="I330" s="74">
        <v>0</v>
      </c>
      <c r="J330" s="77">
        <v>0</v>
      </c>
      <c r="K330" s="81">
        <v>0</v>
      </c>
      <c r="L330" s="13">
        <v>0</v>
      </c>
      <c r="M330" s="154">
        <v>2000000</v>
      </c>
      <c r="N330" s="157">
        <f>36300+5000</f>
        <v>41300</v>
      </c>
      <c r="O330" s="13">
        <v>0</v>
      </c>
      <c r="P330" s="164"/>
    </row>
    <row r="331" spans="1:18" x14ac:dyDescent="0.2">
      <c r="A331" s="10">
        <v>330</v>
      </c>
      <c r="B331" s="44"/>
      <c r="C331" s="44">
        <v>3412</v>
      </c>
      <c r="D331" s="45">
        <v>6121</v>
      </c>
      <c r="E331" s="44"/>
      <c r="F331" s="16" t="s">
        <v>147</v>
      </c>
      <c r="G331" s="122">
        <v>45100</v>
      </c>
      <c r="H331" s="110">
        <v>45100</v>
      </c>
      <c r="I331" s="74">
        <v>45100</v>
      </c>
      <c r="J331" s="77">
        <v>45100</v>
      </c>
      <c r="K331" s="81">
        <v>45100</v>
      </c>
      <c r="L331" s="13">
        <v>45100</v>
      </c>
      <c r="M331" s="154">
        <v>45100</v>
      </c>
      <c r="N331" s="157">
        <v>0</v>
      </c>
      <c r="O331" s="13">
        <v>45100</v>
      </c>
    </row>
    <row r="332" spans="1:18" x14ac:dyDescent="0.2">
      <c r="A332" s="10">
        <v>331</v>
      </c>
      <c r="B332" s="44"/>
      <c r="C332" s="44">
        <v>3412</v>
      </c>
      <c r="D332" s="45">
        <v>6121</v>
      </c>
      <c r="E332" s="44"/>
      <c r="F332" s="16"/>
      <c r="G332" s="122">
        <f>445000+1500000</f>
        <v>1945000</v>
      </c>
      <c r="H332" s="110">
        <f>444004+1478583.52</f>
        <v>1922587.52</v>
      </c>
      <c r="I332" s="75">
        <v>20000</v>
      </c>
      <c r="J332" s="77">
        <v>20000</v>
      </c>
      <c r="K332" s="81">
        <v>0</v>
      </c>
      <c r="L332" s="13">
        <v>0</v>
      </c>
      <c r="M332" s="154">
        <v>0</v>
      </c>
      <c r="N332" s="157">
        <v>0</v>
      </c>
      <c r="O332" s="13">
        <v>0</v>
      </c>
    </row>
    <row r="333" spans="1:18" x14ac:dyDescent="0.2">
      <c r="A333" s="10">
        <v>332</v>
      </c>
      <c r="B333" s="14"/>
      <c r="C333" s="14">
        <v>3412</v>
      </c>
      <c r="D333" s="15">
        <v>6130</v>
      </c>
      <c r="E333" s="14"/>
      <c r="F333" s="16"/>
      <c r="G333" s="122">
        <v>3475000</v>
      </c>
      <c r="H333" s="110">
        <v>2924497</v>
      </c>
      <c r="I333" s="74">
        <v>150000</v>
      </c>
      <c r="J333" s="77">
        <v>150000</v>
      </c>
      <c r="K333" s="81">
        <v>60372</v>
      </c>
      <c r="L333" s="13">
        <v>0</v>
      </c>
      <c r="M333" s="154">
        <v>0</v>
      </c>
      <c r="N333" s="157">
        <v>0</v>
      </c>
      <c r="O333" s="13">
        <v>0</v>
      </c>
    </row>
    <row r="334" spans="1:18" ht="13.5" thickBot="1" x14ac:dyDescent="0.25">
      <c r="A334" s="10">
        <v>333</v>
      </c>
      <c r="B334" s="14"/>
      <c r="C334" s="17" t="s">
        <v>107</v>
      </c>
      <c r="D334" s="18"/>
      <c r="E334" s="17"/>
      <c r="F334" s="19"/>
      <c r="G334" s="123">
        <f t="shared" ref="G334:M334" si="21">SUM(G330:G333)</f>
        <v>5478100</v>
      </c>
      <c r="H334" s="111">
        <f t="shared" si="21"/>
        <v>4905184.5199999996</v>
      </c>
      <c r="I334" s="49">
        <f t="shared" si="21"/>
        <v>215100</v>
      </c>
      <c r="J334" s="70">
        <f t="shared" si="21"/>
        <v>215100</v>
      </c>
      <c r="K334" s="89">
        <f t="shared" si="21"/>
        <v>105472</v>
      </c>
      <c r="L334" s="49">
        <f t="shared" si="21"/>
        <v>45100</v>
      </c>
      <c r="M334" s="70">
        <f t="shared" si="21"/>
        <v>2045100</v>
      </c>
      <c r="N334" s="171">
        <f>SUM(N330:N333)</f>
        <v>41300</v>
      </c>
      <c r="O334" s="49">
        <f>SUM(O330:O333)</f>
        <v>45100</v>
      </c>
    </row>
    <row r="335" spans="1:18" ht="13.5" thickTop="1" x14ac:dyDescent="0.2">
      <c r="A335" s="10">
        <v>334</v>
      </c>
      <c r="B335" s="14"/>
      <c r="C335" s="14"/>
      <c r="D335" s="15"/>
      <c r="E335" s="14"/>
      <c r="F335" s="16"/>
      <c r="G335" s="122"/>
      <c r="H335" s="110"/>
      <c r="J335" s="78"/>
      <c r="K335" s="81"/>
      <c r="L335" s="13"/>
      <c r="M335" s="154"/>
      <c r="N335" s="157"/>
      <c r="O335" s="13"/>
    </row>
    <row r="336" spans="1:18" x14ac:dyDescent="0.2">
      <c r="A336" s="10">
        <v>335</v>
      </c>
      <c r="B336" s="14" t="s">
        <v>108</v>
      </c>
      <c r="C336" s="14"/>
      <c r="D336" s="15"/>
      <c r="E336" s="14"/>
      <c r="F336" s="16"/>
      <c r="G336" s="122"/>
      <c r="H336" s="110"/>
      <c r="J336" s="78"/>
      <c r="K336" s="81"/>
      <c r="L336" s="13"/>
      <c r="M336" s="154"/>
      <c r="N336" s="157"/>
      <c r="O336" s="13"/>
    </row>
    <row r="337" spans="1:16" x14ac:dyDescent="0.2">
      <c r="A337" s="10">
        <v>336</v>
      </c>
      <c r="B337" s="14"/>
      <c r="C337" s="14">
        <v>5512</v>
      </c>
      <c r="D337" s="15">
        <v>6123</v>
      </c>
      <c r="E337" s="14"/>
      <c r="F337" s="16"/>
      <c r="G337" s="122">
        <v>0</v>
      </c>
      <c r="H337" s="110">
        <v>0</v>
      </c>
      <c r="I337" s="15">
        <v>0</v>
      </c>
      <c r="J337" s="77">
        <v>159900</v>
      </c>
      <c r="K337" s="81">
        <v>159900</v>
      </c>
      <c r="L337" s="13">
        <v>0</v>
      </c>
      <c r="M337" s="154">
        <v>0</v>
      </c>
      <c r="N337" s="157">
        <v>0</v>
      </c>
      <c r="O337" s="162">
        <v>0</v>
      </c>
    </row>
    <row r="338" spans="1:16" x14ac:dyDescent="0.2">
      <c r="A338" s="10">
        <v>337</v>
      </c>
      <c r="B338" s="14"/>
      <c r="C338" s="14">
        <v>5512</v>
      </c>
      <c r="D338" s="15">
        <v>6121</v>
      </c>
      <c r="E338" s="14"/>
      <c r="F338" s="16"/>
      <c r="G338" s="122">
        <v>0</v>
      </c>
      <c r="H338" s="110">
        <v>0</v>
      </c>
      <c r="I338" s="74">
        <v>100000</v>
      </c>
      <c r="J338" s="77">
        <v>100000</v>
      </c>
      <c r="K338" s="81">
        <v>0</v>
      </c>
      <c r="L338" s="13">
        <v>0</v>
      </c>
      <c r="M338" s="154">
        <v>0</v>
      </c>
      <c r="N338" s="157">
        <v>0</v>
      </c>
      <c r="O338" s="162">
        <v>0</v>
      </c>
      <c r="P338" s="103"/>
    </row>
    <row r="339" spans="1:16" ht="13.5" thickBot="1" x14ac:dyDescent="0.25">
      <c r="A339" s="10">
        <v>338</v>
      </c>
      <c r="B339" s="14"/>
      <c r="C339" s="17" t="s">
        <v>197</v>
      </c>
      <c r="D339" s="18"/>
      <c r="E339" s="17"/>
      <c r="F339" s="19"/>
      <c r="G339" s="123">
        <v>0</v>
      </c>
      <c r="H339" s="111">
        <v>0</v>
      </c>
      <c r="I339" s="49">
        <f>SUM(I338)</f>
        <v>100000</v>
      </c>
      <c r="J339" s="70">
        <f t="shared" ref="J339:M339" si="22">SUM(J337:J338)</f>
        <v>259900</v>
      </c>
      <c r="K339" s="89">
        <f t="shared" si="22"/>
        <v>159900</v>
      </c>
      <c r="L339" s="49">
        <f t="shared" si="22"/>
        <v>0</v>
      </c>
      <c r="M339" s="70">
        <f t="shared" si="22"/>
        <v>0</v>
      </c>
      <c r="N339" s="171">
        <f>SUM(N337:N338)</f>
        <v>0</v>
      </c>
      <c r="O339" s="49">
        <f>SUM(O337:O338)</f>
        <v>0</v>
      </c>
    </row>
    <row r="340" spans="1:16" ht="13.5" thickTop="1" x14ac:dyDescent="0.2">
      <c r="A340" s="10">
        <v>339</v>
      </c>
      <c r="B340" s="14"/>
      <c r="C340" s="14"/>
      <c r="D340" s="15"/>
      <c r="E340" s="14"/>
      <c r="F340" s="16"/>
      <c r="G340" s="122"/>
      <c r="H340" s="110"/>
      <c r="J340" s="78"/>
      <c r="K340" s="81"/>
      <c r="L340" s="13"/>
      <c r="M340" s="154"/>
      <c r="N340" s="157"/>
      <c r="O340" s="13"/>
    </row>
    <row r="341" spans="1:16" x14ac:dyDescent="0.2">
      <c r="A341" s="10">
        <v>340</v>
      </c>
      <c r="B341" s="14"/>
      <c r="C341" s="14"/>
      <c r="D341" s="15"/>
      <c r="E341" s="14"/>
      <c r="F341" s="16"/>
      <c r="G341" s="122"/>
      <c r="H341" s="110"/>
      <c r="J341" s="78"/>
      <c r="K341" s="81"/>
      <c r="L341" s="13"/>
      <c r="M341" s="154"/>
      <c r="N341" s="157"/>
      <c r="O341" s="13"/>
    </row>
    <row r="342" spans="1:16" x14ac:dyDescent="0.2">
      <c r="A342" s="10">
        <v>341</v>
      </c>
      <c r="B342" s="14" t="s">
        <v>148</v>
      </c>
      <c r="C342" s="14"/>
      <c r="D342" s="15"/>
      <c r="E342" s="14"/>
      <c r="F342" s="16"/>
      <c r="G342" s="122"/>
      <c r="H342" s="110"/>
      <c r="J342" s="78"/>
      <c r="K342" s="81"/>
      <c r="L342" s="13"/>
      <c r="M342" s="154"/>
      <c r="N342" s="157"/>
      <c r="O342" s="13"/>
    </row>
    <row r="343" spans="1:16" x14ac:dyDescent="0.2">
      <c r="A343" s="10">
        <v>342</v>
      </c>
      <c r="B343" s="44"/>
      <c r="C343" s="44">
        <v>3613</v>
      </c>
      <c r="D343" s="45">
        <v>6121</v>
      </c>
      <c r="E343" s="44"/>
      <c r="F343" s="41"/>
      <c r="G343" s="122">
        <v>215000</v>
      </c>
      <c r="H343" s="110">
        <v>214837.5</v>
      </c>
      <c r="I343" s="74">
        <v>215000</v>
      </c>
      <c r="J343" s="77">
        <v>80000</v>
      </c>
      <c r="K343" s="81">
        <v>38000</v>
      </c>
      <c r="L343" s="13">
        <v>42000</v>
      </c>
      <c r="M343" s="154">
        <v>42000</v>
      </c>
      <c r="N343" s="157">
        <v>39190</v>
      </c>
      <c r="O343" s="162">
        <v>0</v>
      </c>
      <c r="P343" s="103"/>
    </row>
    <row r="344" spans="1:16" x14ac:dyDescent="0.2">
      <c r="A344" s="10">
        <v>343</v>
      </c>
      <c r="B344" s="44"/>
      <c r="C344" s="44">
        <v>3612</v>
      </c>
      <c r="D344" s="45">
        <v>6121</v>
      </c>
      <c r="E344" s="44"/>
      <c r="F344" s="41"/>
      <c r="G344" s="122">
        <v>0</v>
      </c>
      <c r="H344" s="110">
        <v>0</v>
      </c>
      <c r="I344" s="74">
        <v>0</v>
      </c>
      <c r="J344" s="77">
        <v>100000</v>
      </c>
      <c r="K344" s="81">
        <v>88780</v>
      </c>
      <c r="L344" s="13">
        <v>0</v>
      </c>
      <c r="M344" s="154">
        <v>0</v>
      </c>
      <c r="N344" s="157">
        <v>0</v>
      </c>
      <c r="O344" s="162">
        <v>0</v>
      </c>
    </row>
    <row r="345" spans="1:16" x14ac:dyDescent="0.2">
      <c r="A345" s="10">
        <v>344</v>
      </c>
      <c r="B345" s="14"/>
      <c r="C345" s="14">
        <v>3612</v>
      </c>
      <c r="D345" s="15">
        <v>6121</v>
      </c>
      <c r="E345" s="14"/>
      <c r="F345" s="16" t="s">
        <v>149</v>
      </c>
      <c r="G345" s="122">
        <v>310000</v>
      </c>
      <c r="H345" s="110">
        <v>306796.14</v>
      </c>
      <c r="I345" s="74">
        <v>250000</v>
      </c>
      <c r="J345" s="77">
        <v>300000</v>
      </c>
      <c r="K345" s="81">
        <v>296894.14</v>
      </c>
      <c r="L345" s="13">
        <v>250000</v>
      </c>
      <c r="M345" s="154">
        <v>250000</v>
      </c>
      <c r="N345" s="157">
        <v>0</v>
      </c>
      <c r="O345" s="13">
        <v>250000</v>
      </c>
    </row>
    <row r="346" spans="1:16" ht="13.5" thickBot="1" x14ac:dyDescent="0.25">
      <c r="A346" s="10">
        <v>345</v>
      </c>
      <c r="B346" s="14"/>
      <c r="C346" s="17" t="s">
        <v>114</v>
      </c>
      <c r="D346" s="18"/>
      <c r="E346" s="17"/>
      <c r="F346" s="19"/>
      <c r="G346" s="123">
        <f t="shared" ref="G346:M346" si="23">SUM(G343:G345)</f>
        <v>525000</v>
      </c>
      <c r="H346" s="111">
        <f t="shared" si="23"/>
        <v>521633.64</v>
      </c>
      <c r="I346" s="49">
        <f t="shared" si="23"/>
        <v>465000</v>
      </c>
      <c r="J346" s="70">
        <f t="shared" si="23"/>
        <v>480000</v>
      </c>
      <c r="K346" s="89">
        <f t="shared" si="23"/>
        <v>423674.14</v>
      </c>
      <c r="L346" s="49">
        <f t="shared" si="23"/>
        <v>292000</v>
      </c>
      <c r="M346" s="70">
        <f t="shared" si="23"/>
        <v>292000</v>
      </c>
      <c r="N346" s="171">
        <f>SUM(N343:N345)</f>
        <v>39190</v>
      </c>
      <c r="O346" s="49">
        <f>SUM(O343:O345)</f>
        <v>250000</v>
      </c>
    </row>
    <row r="347" spans="1:16" ht="13.5" thickTop="1" x14ac:dyDescent="0.2">
      <c r="A347" s="10">
        <v>346</v>
      </c>
      <c r="B347" s="14"/>
      <c r="C347" s="14"/>
      <c r="D347" s="15"/>
      <c r="E347" s="14"/>
      <c r="F347" s="16"/>
      <c r="G347" s="122"/>
      <c r="H347" s="110"/>
      <c r="J347" s="78"/>
      <c r="K347" s="81"/>
      <c r="L347" s="13"/>
      <c r="M347" s="154"/>
      <c r="N347" s="157"/>
      <c r="O347" s="13"/>
    </row>
    <row r="348" spans="1:16" x14ac:dyDescent="0.2">
      <c r="A348" s="10">
        <v>347</v>
      </c>
      <c r="B348" s="14" t="s">
        <v>150</v>
      </c>
      <c r="C348" s="14"/>
      <c r="D348" s="15"/>
      <c r="E348" s="14"/>
      <c r="F348" s="16"/>
      <c r="G348" s="122"/>
      <c r="H348" s="110"/>
      <c r="J348" s="78"/>
      <c r="K348" s="81"/>
      <c r="L348" s="13"/>
      <c r="M348" s="154"/>
      <c r="N348" s="157"/>
      <c r="O348" s="13"/>
    </row>
    <row r="349" spans="1:16" x14ac:dyDescent="0.2">
      <c r="A349" s="10">
        <v>348</v>
      </c>
      <c r="B349" s="14"/>
      <c r="C349" s="14">
        <v>6171</v>
      </c>
      <c r="D349" s="15">
        <v>6122</v>
      </c>
      <c r="E349" s="14"/>
      <c r="F349" s="16"/>
      <c r="G349" s="122">
        <v>0</v>
      </c>
      <c r="H349" s="110">
        <v>0</v>
      </c>
      <c r="I349" s="74">
        <v>0</v>
      </c>
      <c r="J349" s="77">
        <v>0</v>
      </c>
      <c r="K349" s="81">
        <v>0</v>
      </c>
      <c r="L349" s="13">
        <v>0</v>
      </c>
      <c r="M349" s="154">
        <v>0</v>
      </c>
      <c r="N349" s="157">
        <v>0</v>
      </c>
      <c r="O349" s="162">
        <v>0</v>
      </c>
    </row>
    <row r="350" spans="1:16" x14ac:dyDescent="0.2">
      <c r="A350" s="10">
        <v>349</v>
      </c>
      <c r="B350" s="14"/>
      <c r="C350" s="14">
        <v>6171</v>
      </c>
      <c r="D350" s="15">
        <v>6125</v>
      </c>
      <c r="E350" s="14"/>
      <c r="F350" s="16"/>
      <c r="G350" s="122">
        <v>55000</v>
      </c>
      <c r="H350" s="110">
        <v>54143.87</v>
      </c>
      <c r="I350" s="74">
        <v>0</v>
      </c>
      <c r="J350" s="77">
        <v>0</v>
      </c>
      <c r="K350" s="81">
        <v>0</v>
      </c>
      <c r="L350" s="13">
        <v>0</v>
      </c>
      <c r="M350" s="154">
        <v>0</v>
      </c>
      <c r="N350" s="157">
        <v>0</v>
      </c>
      <c r="O350" s="162">
        <v>0</v>
      </c>
    </row>
    <row r="351" spans="1:16" x14ac:dyDescent="0.2">
      <c r="A351" s="10">
        <v>350</v>
      </c>
      <c r="B351" s="14"/>
      <c r="C351" s="14"/>
      <c r="D351" s="15"/>
      <c r="E351" s="14"/>
      <c r="F351" s="16"/>
      <c r="G351" s="122"/>
      <c r="H351" s="110"/>
      <c r="J351" s="77">
        <v>0</v>
      </c>
      <c r="K351" s="81"/>
      <c r="L351" s="13"/>
      <c r="M351" s="154"/>
      <c r="O351" s="13"/>
    </row>
    <row r="352" spans="1:16" ht="13.5" thickBot="1" x14ac:dyDescent="0.25">
      <c r="A352" s="10">
        <v>351</v>
      </c>
      <c r="B352" s="14"/>
      <c r="C352" s="17" t="s">
        <v>151</v>
      </c>
      <c r="D352" s="18"/>
      <c r="E352" s="17"/>
      <c r="F352" s="19"/>
      <c r="G352" s="123">
        <f t="shared" ref="G352:M352" si="24">SUM(G349:G351)</f>
        <v>55000</v>
      </c>
      <c r="H352" s="111">
        <f t="shared" si="24"/>
        <v>54143.87</v>
      </c>
      <c r="I352" s="20">
        <f t="shared" si="24"/>
        <v>0</v>
      </c>
      <c r="J352" s="64">
        <f t="shared" si="24"/>
        <v>0</v>
      </c>
      <c r="K352" s="82">
        <f t="shared" si="24"/>
        <v>0</v>
      </c>
      <c r="L352" s="20">
        <f t="shared" si="24"/>
        <v>0</v>
      </c>
      <c r="M352" s="64">
        <f t="shared" si="24"/>
        <v>0</v>
      </c>
      <c r="N352" s="171">
        <f>SUM(N349:N351)</f>
        <v>0</v>
      </c>
      <c r="O352" s="20">
        <f>SUM(O349:O351)</f>
        <v>0</v>
      </c>
    </row>
    <row r="353" spans="1:15" ht="13.5" thickTop="1" x14ac:dyDescent="0.2">
      <c r="A353" s="10">
        <v>352</v>
      </c>
      <c r="B353" s="14"/>
      <c r="C353" s="14"/>
      <c r="D353" s="15"/>
      <c r="E353" s="14"/>
      <c r="F353" s="16"/>
      <c r="G353" s="122"/>
      <c r="H353" s="110"/>
      <c r="J353" s="78"/>
      <c r="K353" s="81"/>
      <c r="L353" s="13"/>
      <c r="M353" s="154"/>
      <c r="O353" s="13"/>
    </row>
    <row r="354" spans="1:15" x14ac:dyDescent="0.2">
      <c r="A354" s="10">
        <v>353</v>
      </c>
      <c r="B354" s="30" t="s">
        <v>152</v>
      </c>
      <c r="C354" s="30"/>
      <c r="D354" s="46"/>
      <c r="E354" s="30"/>
      <c r="F354" s="47"/>
      <c r="G354" s="128">
        <f>G352+G346+G339+G334+G327+G321+G313+G307</f>
        <v>8760100</v>
      </c>
      <c r="H354" s="116">
        <f>H352+H346+H339+H334+H327+H321+H313+H307</f>
        <v>6594041.0299999993</v>
      </c>
      <c r="I354" s="48">
        <f t="shared" ref="I354:M354" si="25">SUM(I307,I313,I321,I327,I334,I346,I352,I339)</f>
        <v>2965100</v>
      </c>
      <c r="J354" s="71">
        <f t="shared" si="25"/>
        <v>15310000</v>
      </c>
      <c r="K354" s="90">
        <f t="shared" si="25"/>
        <v>3792727.5300000003</v>
      </c>
      <c r="L354" s="48">
        <f t="shared" si="25"/>
        <v>17017100</v>
      </c>
      <c r="M354" s="71">
        <f t="shared" si="25"/>
        <v>40318300</v>
      </c>
      <c r="N354" s="174">
        <f ca="1">SUM(N307,N313,N321,N327,N334,N346,N352,N339)</f>
        <v>13989289.870000001</v>
      </c>
      <c r="O354" s="48">
        <f>SUM(O307,O313,O321,O327,O334,O346,O352,O339)</f>
        <v>9895100</v>
      </c>
    </row>
    <row r="355" spans="1:15" x14ac:dyDescent="0.2">
      <c r="A355" s="10">
        <v>354</v>
      </c>
      <c r="B355" s="14"/>
      <c r="C355" s="14"/>
      <c r="D355" s="15"/>
      <c r="E355" s="14"/>
      <c r="F355" s="16"/>
      <c r="G355" s="122"/>
      <c r="H355" s="110"/>
      <c r="J355" s="78"/>
      <c r="K355" s="81"/>
      <c r="L355" s="13"/>
      <c r="M355" s="154"/>
      <c r="N355" s="81"/>
      <c r="O355" s="13"/>
    </row>
    <row r="356" spans="1:15" ht="13.5" thickBot="1" x14ac:dyDescent="0.25">
      <c r="A356" s="10">
        <v>355</v>
      </c>
      <c r="B356" s="30"/>
      <c r="C356" s="31" t="s">
        <v>153</v>
      </c>
      <c r="D356" s="32"/>
      <c r="E356" s="31"/>
      <c r="F356" s="33"/>
      <c r="G356" s="126">
        <f>G354+G299</f>
        <v>34453700</v>
      </c>
      <c r="H356" s="114">
        <f>H354+H299</f>
        <v>26233076.579999998</v>
      </c>
      <c r="I356" s="34">
        <f t="shared" ref="I356:M356" si="26">SUM(I354,I299)</f>
        <v>25392000</v>
      </c>
      <c r="J356" s="66">
        <f t="shared" si="26"/>
        <v>39271200</v>
      </c>
      <c r="K356" s="84">
        <f t="shared" si="26"/>
        <v>22768922.670000002</v>
      </c>
      <c r="L356" s="34">
        <f t="shared" si="26"/>
        <v>39487500</v>
      </c>
      <c r="M356" s="66">
        <f t="shared" si="26"/>
        <v>64331200</v>
      </c>
      <c r="N356" s="173">
        <f ca="1">SUM(N354,N299)</f>
        <v>30119213.75</v>
      </c>
      <c r="O356" s="34">
        <f>SUM(O354,O299)</f>
        <v>35154300</v>
      </c>
    </row>
    <row r="357" spans="1:15" ht="13.5" thickTop="1" x14ac:dyDescent="0.2">
      <c r="A357" s="10">
        <v>356</v>
      </c>
      <c r="B357" s="30"/>
      <c r="C357" s="50" t="s">
        <v>34</v>
      </c>
      <c r="D357" s="51"/>
      <c r="E357" s="50"/>
      <c r="F357" s="52"/>
      <c r="G357" s="129">
        <f t="shared" ref="G357:L357" si="27">G63</f>
        <v>29019600</v>
      </c>
      <c r="H357" s="117">
        <f t="shared" si="27"/>
        <v>30309917.780000001</v>
      </c>
      <c r="I357" s="53">
        <f t="shared" si="27"/>
        <v>25392000</v>
      </c>
      <c r="J357" s="72">
        <f t="shared" si="27"/>
        <v>39271200</v>
      </c>
      <c r="K357" s="91">
        <f t="shared" si="27"/>
        <v>39486461.369999997</v>
      </c>
      <c r="L357" s="53">
        <f t="shared" si="27"/>
        <v>25969000</v>
      </c>
      <c r="M357" s="72">
        <f>M63</f>
        <v>50812700</v>
      </c>
      <c r="N357" s="175">
        <f>N63</f>
        <v>51376054.780000001</v>
      </c>
      <c r="O357" s="53">
        <f>O63</f>
        <v>35154300</v>
      </c>
    </row>
    <row r="358" spans="1:15" ht="13.5" thickBot="1" x14ac:dyDescent="0.25">
      <c r="A358" s="10">
        <v>357</v>
      </c>
      <c r="B358" s="30"/>
      <c r="C358" s="31" t="s">
        <v>154</v>
      </c>
      <c r="D358" s="32"/>
      <c r="E358" s="31"/>
      <c r="F358" s="33"/>
      <c r="G358" s="126">
        <f t="shared" ref="G358:L358" si="28">G357-G356</f>
        <v>-5434100</v>
      </c>
      <c r="H358" s="114">
        <f t="shared" si="28"/>
        <v>4076841.200000003</v>
      </c>
      <c r="I358" s="34">
        <f t="shared" si="28"/>
        <v>0</v>
      </c>
      <c r="J358" s="66">
        <f t="shared" si="28"/>
        <v>0</v>
      </c>
      <c r="K358" s="84">
        <f t="shared" si="28"/>
        <v>16717538.699999996</v>
      </c>
      <c r="L358" s="34">
        <f t="shared" si="28"/>
        <v>-13518500</v>
      </c>
      <c r="M358" s="66">
        <f>M357-M356</f>
        <v>-13518500</v>
      </c>
      <c r="N358" s="173">
        <f ca="1">N357-N356</f>
        <v>21256841.030000001</v>
      </c>
      <c r="O358" s="34">
        <f>O357-O356</f>
        <v>0</v>
      </c>
    </row>
    <row r="359" spans="1:15" ht="13.5" thickTop="1" x14ac:dyDescent="0.2">
      <c r="A359" s="10">
        <v>358</v>
      </c>
      <c r="B359" s="14"/>
      <c r="C359" s="14"/>
      <c r="D359" s="15"/>
      <c r="E359" s="14"/>
      <c r="F359" s="16"/>
      <c r="G359" s="122"/>
      <c r="H359" s="110"/>
      <c r="J359" s="78"/>
      <c r="K359" s="81"/>
      <c r="L359" s="13"/>
      <c r="M359" s="154"/>
      <c r="N359" s="81"/>
      <c r="O359" s="13"/>
    </row>
    <row r="360" spans="1:15" x14ac:dyDescent="0.2">
      <c r="A360" s="10">
        <v>359</v>
      </c>
      <c r="B360" s="14"/>
      <c r="C360" s="151" t="s">
        <v>246</v>
      </c>
      <c r="D360" s="22"/>
      <c r="E360" s="21"/>
      <c r="F360" s="23"/>
      <c r="G360" s="124"/>
      <c r="H360" s="112"/>
      <c r="I360" s="140"/>
      <c r="J360" s="141"/>
      <c r="K360" s="142"/>
      <c r="L360" s="143">
        <v>6267800</v>
      </c>
      <c r="M360" s="156">
        <v>6267800</v>
      </c>
      <c r="N360" s="176">
        <v>6267800</v>
      </c>
      <c r="O360" s="169">
        <v>0</v>
      </c>
    </row>
    <row r="361" spans="1:15" x14ac:dyDescent="0.2">
      <c r="A361" s="10">
        <v>360</v>
      </c>
      <c r="B361" s="30"/>
      <c r="C361" s="151" t="s">
        <v>155</v>
      </c>
      <c r="D361" s="152"/>
      <c r="E361" s="151"/>
      <c r="F361" s="153"/>
      <c r="G361" s="125">
        <v>5434100</v>
      </c>
      <c r="H361" s="113"/>
      <c r="I361" s="28"/>
      <c r="J361" s="65"/>
      <c r="K361" s="83"/>
      <c r="L361" s="28">
        <v>4173000</v>
      </c>
      <c r="M361" s="156">
        <v>4173000</v>
      </c>
      <c r="N361" s="176">
        <v>4173000</v>
      </c>
      <c r="O361" s="28">
        <v>0</v>
      </c>
    </row>
    <row r="362" spans="1:15" ht="13.5" thickBot="1" x14ac:dyDescent="0.25">
      <c r="A362" s="10">
        <v>361</v>
      </c>
      <c r="B362" s="14"/>
      <c r="C362" s="132" t="s">
        <v>155</v>
      </c>
      <c r="D362" s="133"/>
      <c r="E362" s="132"/>
      <c r="F362" s="134"/>
      <c r="G362" s="135"/>
      <c r="H362" s="136"/>
      <c r="I362" s="137"/>
      <c r="J362" s="138"/>
      <c r="K362" s="139"/>
      <c r="L362" s="137">
        <v>3077700</v>
      </c>
      <c r="M362" s="138">
        <v>3077700</v>
      </c>
      <c r="N362" s="177">
        <v>3077700</v>
      </c>
      <c r="O362" s="137">
        <v>0</v>
      </c>
    </row>
    <row r="363" spans="1:15" ht="13.5" hidden="1" thickTop="1" x14ac:dyDescent="0.2">
      <c r="A363" s="10"/>
      <c r="B363" s="14"/>
      <c r="C363" s="14"/>
      <c r="D363" s="15">
        <v>4133</v>
      </c>
      <c r="E363" s="14"/>
      <c r="F363" s="16" t="s">
        <v>156</v>
      </c>
      <c r="G363" s="122">
        <v>5434100</v>
      </c>
      <c r="H363" s="110">
        <v>0</v>
      </c>
      <c r="I363" s="13">
        <v>0</v>
      </c>
      <c r="J363" s="77"/>
      <c r="K363" s="81"/>
      <c r="L363" s="13"/>
      <c r="M363" s="154"/>
      <c r="O363" s="13"/>
    </row>
    <row r="364" spans="1:15" ht="13.5" hidden="1" thickTop="1" x14ac:dyDescent="0.2">
      <c r="D364" s="15">
        <v>4139</v>
      </c>
      <c r="E364" s="14"/>
      <c r="F364" s="16" t="s">
        <v>157</v>
      </c>
      <c r="G364" s="122"/>
      <c r="H364" s="110"/>
      <c r="I364" s="13"/>
      <c r="J364" s="78"/>
      <c r="K364" s="81"/>
      <c r="L364" s="13"/>
      <c r="M364" s="154"/>
      <c r="N364" s="157">
        <v>0</v>
      </c>
      <c r="O364" s="13"/>
    </row>
    <row r="365" spans="1:15" ht="13.5" hidden="1" thickTop="1" x14ac:dyDescent="0.2">
      <c r="D365" s="15">
        <v>4134</v>
      </c>
      <c r="E365" s="14"/>
      <c r="F365" s="16" t="s">
        <v>158</v>
      </c>
      <c r="G365" s="122"/>
      <c r="H365" s="110">
        <v>3544023.42</v>
      </c>
      <c r="I365" s="13">
        <v>150000</v>
      </c>
      <c r="J365" s="78">
        <v>150000</v>
      </c>
      <c r="K365" s="81">
        <v>3746663.47</v>
      </c>
      <c r="L365" s="13"/>
      <c r="M365" s="154"/>
      <c r="N365" s="157"/>
      <c r="O365" s="13"/>
    </row>
    <row r="366" spans="1:15" ht="13.5" hidden="1" thickTop="1" x14ac:dyDescent="0.2">
      <c r="D366" s="15"/>
      <c r="E366" s="14"/>
      <c r="F366" s="16" t="s">
        <v>159</v>
      </c>
      <c r="G366" s="122"/>
      <c r="H366" s="110"/>
      <c r="I366" s="13"/>
      <c r="K366" s="81"/>
      <c r="L366" s="13"/>
      <c r="M366" s="154"/>
      <c r="N366" s="157">
        <v>6617846.2699999996</v>
      </c>
      <c r="O366" s="13"/>
    </row>
    <row r="367" spans="1:15" ht="13.5" hidden="1" thickTop="1" x14ac:dyDescent="0.2">
      <c r="D367" s="15">
        <v>4134</v>
      </c>
      <c r="E367" s="14"/>
      <c r="F367" s="16" t="s">
        <v>160</v>
      </c>
      <c r="G367" s="122">
        <v>150000</v>
      </c>
      <c r="H367" s="110"/>
      <c r="I367" s="13"/>
      <c r="J367" s="77"/>
      <c r="K367" s="81"/>
      <c r="L367" s="13"/>
      <c r="M367" s="154"/>
      <c r="N367" s="157"/>
      <c r="O367" s="13"/>
    </row>
    <row r="368" spans="1:15" ht="13.5" hidden="1" thickTop="1" x14ac:dyDescent="0.2">
      <c r="D368" s="45">
        <v>2460</v>
      </c>
      <c r="E368" s="44"/>
      <c r="F368" s="16" t="s">
        <v>161</v>
      </c>
      <c r="G368" s="122"/>
      <c r="H368" s="110">
        <v>54400</v>
      </c>
      <c r="I368" s="13"/>
      <c r="K368" s="81">
        <v>39600</v>
      </c>
      <c r="L368" s="13"/>
      <c r="M368" s="154"/>
      <c r="N368" s="157">
        <v>102734.1</v>
      </c>
      <c r="O368" s="13"/>
    </row>
    <row r="369" spans="4:15" ht="13.5" hidden="1" thickTop="1" x14ac:dyDescent="0.2">
      <c r="D369" s="45"/>
      <c r="E369" s="14"/>
      <c r="F369" s="16" t="s">
        <v>162</v>
      </c>
      <c r="G369" s="122"/>
      <c r="H369" s="110"/>
      <c r="I369" s="13"/>
      <c r="K369" s="81"/>
      <c r="L369" s="13"/>
      <c r="M369" s="154"/>
      <c r="N369" s="157"/>
      <c r="O369" s="13"/>
    </row>
    <row r="370" spans="4:15" ht="14.25" hidden="1" thickTop="1" thickBot="1" x14ac:dyDescent="0.25">
      <c r="D370" s="15"/>
      <c r="E370" s="14"/>
      <c r="F370" s="94" t="s">
        <v>234</v>
      </c>
      <c r="G370" s="96">
        <f t="shared" ref="G370:L370" si="29">SUM(G357,G363:G369)</f>
        <v>34603700</v>
      </c>
      <c r="H370" s="105">
        <f t="shared" si="29"/>
        <v>33908341.200000003</v>
      </c>
      <c r="I370" s="95">
        <f t="shared" si="29"/>
        <v>25542000</v>
      </c>
      <c r="J370" s="96">
        <f t="shared" si="29"/>
        <v>39421200</v>
      </c>
      <c r="K370" s="97">
        <f t="shared" si="29"/>
        <v>43272724.839999996</v>
      </c>
      <c r="L370" s="95">
        <f t="shared" si="29"/>
        <v>25969000</v>
      </c>
      <c r="M370" s="96"/>
      <c r="O370" s="149"/>
    </row>
    <row r="371" spans="4:15" ht="14.25" hidden="1" thickTop="1" thickBot="1" x14ac:dyDescent="0.25">
      <c r="D371" s="15"/>
      <c r="E371" s="14"/>
      <c r="F371" s="16"/>
      <c r="G371" s="122"/>
      <c r="H371" s="110"/>
      <c r="I371" s="13"/>
      <c r="K371" s="81"/>
      <c r="L371" s="13"/>
      <c r="M371" s="154"/>
      <c r="N371" s="178">
        <f>SUM(N357,N364:N370)</f>
        <v>58096635.149999999</v>
      </c>
      <c r="O371" s="13"/>
    </row>
    <row r="372" spans="4:15" ht="13.5" hidden="1" thickTop="1" x14ac:dyDescent="0.2">
      <c r="D372" s="15">
        <v>5344</v>
      </c>
      <c r="E372" s="14"/>
      <c r="F372" s="16" t="s">
        <v>163</v>
      </c>
      <c r="G372" s="122"/>
      <c r="H372" s="110"/>
      <c r="I372" s="13"/>
      <c r="K372" s="81">
        <v>3660966.37</v>
      </c>
      <c r="L372" s="13"/>
      <c r="M372" s="154"/>
      <c r="O372" s="13"/>
    </row>
    <row r="373" spans="4:15" ht="13.5" hidden="1" thickTop="1" x14ac:dyDescent="0.2">
      <c r="D373" s="15"/>
      <c r="E373" s="14"/>
      <c r="F373" s="16" t="s">
        <v>164</v>
      </c>
      <c r="G373" s="122"/>
      <c r="H373" s="110"/>
      <c r="I373" s="13"/>
      <c r="K373" s="81"/>
      <c r="L373" s="13"/>
      <c r="M373" s="154"/>
      <c r="N373" s="157">
        <v>6617846.2699999996</v>
      </c>
      <c r="O373" s="13"/>
    </row>
    <row r="374" spans="4:15" ht="13.5" hidden="1" thickTop="1" x14ac:dyDescent="0.2">
      <c r="D374" s="15">
        <v>5182</v>
      </c>
      <c r="E374" s="14"/>
      <c r="F374" s="16" t="s">
        <v>165</v>
      </c>
      <c r="G374" s="122"/>
      <c r="H374" s="110"/>
      <c r="I374" s="13">
        <v>0</v>
      </c>
      <c r="J374" s="77"/>
      <c r="K374" s="81">
        <v>0</v>
      </c>
      <c r="L374" s="13"/>
      <c r="M374" s="154"/>
      <c r="N374" s="157"/>
      <c r="O374" s="13"/>
    </row>
    <row r="375" spans="4:15" ht="13.5" hidden="1" thickTop="1" x14ac:dyDescent="0.2">
      <c r="D375" s="15">
        <v>5345</v>
      </c>
      <c r="E375" s="14"/>
      <c r="F375" s="16" t="s">
        <v>166</v>
      </c>
      <c r="G375" s="122">
        <v>5434100</v>
      </c>
      <c r="H375" s="110">
        <v>3429355.92</v>
      </c>
      <c r="I375" s="13"/>
      <c r="J375" s="77">
        <v>4550000</v>
      </c>
      <c r="K375" s="81">
        <v>4550000</v>
      </c>
      <c r="L375" s="13"/>
      <c r="M375" s="154"/>
      <c r="N375" s="157">
        <v>126304</v>
      </c>
      <c r="O375" s="13"/>
    </row>
    <row r="376" spans="4:15" ht="13.5" hidden="1" thickTop="1" x14ac:dyDescent="0.2">
      <c r="D376" s="15">
        <v>5345</v>
      </c>
      <c r="E376" s="14"/>
      <c r="F376" s="16" t="s">
        <v>167</v>
      </c>
      <c r="G376" s="122">
        <v>150000</v>
      </c>
      <c r="H376" s="110">
        <v>135442</v>
      </c>
      <c r="I376" s="13">
        <v>150000</v>
      </c>
      <c r="J376" s="77">
        <v>150000</v>
      </c>
      <c r="K376" s="81">
        <v>103955</v>
      </c>
      <c r="L376" s="13"/>
      <c r="M376" s="154"/>
      <c r="N376" s="157">
        <v>79701</v>
      </c>
      <c r="O376" s="13"/>
    </row>
    <row r="377" spans="4:15" ht="13.5" hidden="1" thickTop="1" x14ac:dyDescent="0.2">
      <c r="D377" s="15">
        <v>5660</v>
      </c>
      <c r="E377" s="14"/>
      <c r="F377" s="16" t="s">
        <v>161</v>
      </c>
      <c r="G377" s="122">
        <v>0</v>
      </c>
      <c r="H377" s="110">
        <v>40000</v>
      </c>
      <c r="I377" s="13"/>
      <c r="J377" s="77"/>
      <c r="K377" s="81">
        <v>24000</v>
      </c>
      <c r="L377" s="13"/>
      <c r="M377" s="154"/>
      <c r="N377" s="157"/>
      <c r="O377" s="13"/>
    </row>
    <row r="378" spans="4:15" ht="13.5" hidden="1" thickTop="1" x14ac:dyDescent="0.2">
      <c r="D378" s="15">
        <v>5909</v>
      </c>
      <c r="E378" s="14"/>
      <c r="F378" s="16" t="s">
        <v>168</v>
      </c>
      <c r="G378" s="122"/>
      <c r="H378" s="110"/>
      <c r="I378" s="13"/>
      <c r="K378" s="81"/>
      <c r="L378" s="13"/>
      <c r="M378" s="154"/>
      <c r="N378" s="157"/>
      <c r="O378" s="13"/>
    </row>
    <row r="379" spans="4:15" ht="13.5" hidden="1" thickTop="1" x14ac:dyDescent="0.2">
      <c r="D379" s="15">
        <v>5499</v>
      </c>
      <c r="E379" s="14"/>
      <c r="F379" s="16" t="s">
        <v>169</v>
      </c>
      <c r="G379" s="122"/>
      <c r="H379" s="110"/>
      <c r="I379" s="13"/>
      <c r="K379" s="81"/>
      <c r="L379" s="13"/>
      <c r="M379" s="154"/>
      <c r="N379" s="157"/>
      <c r="O379" s="13"/>
    </row>
    <row r="380" spans="4:15" ht="13.5" hidden="1" thickTop="1" x14ac:dyDescent="0.2">
      <c r="F380" s="16" t="s">
        <v>170</v>
      </c>
      <c r="G380" s="122"/>
      <c r="H380" s="110"/>
      <c r="I380" s="13"/>
      <c r="K380" s="81"/>
      <c r="L380" s="13"/>
      <c r="M380" s="154"/>
      <c r="N380" s="157"/>
      <c r="O380" s="13"/>
    </row>
    <row r="381" spans="4:15" ht="13.5" hidden="1" thickTop="1" x14ac:dyDescent="0.2">
      <c r="F381" s="16" t="s">
        <v>171</v>
      </c>
      <c r="G381" s="122"/>
      <c r="H381" s="110"/>
      <c r="I381" s="13"/>
      <c r="K381" s="81"/>
      <c r="L381" s="13"/>
      <c r="M381" s="154"/>
      <c r="N381" s="157"/>
      <c r="O381" s="13"/>
    </row>
    <row r="382" spans="4:15" ht="14.25" hidden="1" thickTop="1" thickBot="1" x14ac:dyDescent="0.25">
      <c r="F382" s="94" t="s">
        <v>235</v>
      </c>
      <c r="G382" s="99">
        <f t="shared" ref="G382:L382" si="30">SUM(G356,G372:G381)</f>
        <v>40037800</v>
      </c>
      <c r="H382" s="106">
        <f t="shared" si="30"/>
        <v>29837874.5</v>
      </c>
      <c r="I382" s="98">
        <f t="shared" si="30"/>
        <v>25542000</v>
      </c>
      <c r="J382" s="99">
        <f t="shared" si="30"/>
        <v>43971200</v>
      </c>
      <c r="K382" s="100">
        <f t="shared" si="30"/>
        <v>31107844.040000003</v>
      </c>
      <c r="L382" s="98">
        <f t="shared" si="30"/>
        <v>39487500</v>
      </c>
      <c r="M382" s="99"/>
      <c r="N382" s="157"/>
      <c r="O382" s="150"/>
    </row>
    <row r="383" spans="4:15" ht="14.25" hidden="1" thickTop="1" thickBot="1" x14ac:dyDescent="0.25">
      <c r="F383" s="16" t="s">
        <v>172</v>
      </c>
      <c r="G383" s="73">
        <f t="shared" ref="G383:L383" si="31">G382-G370</f>
        <v>5434100</v>
      </c>
      <c r="H383" s="107">
        <f t="shared" si="31"/>
        <v>-4070466.700000003</v>
      </c>
      <c r="I383" s="54">
        <f t="shared" si="31"/>
        <v>0</v>
      </c>
      <c r="J383" s="73">
        <f t="shared" si="31"/>
        <v>4550000</v>
      </c>
      <c r="K383" s="92">
        <f t="shared" si="31"/>
        <v>-12164880.799999993</v>
      </c>
      <c r="L383" s="54">
        <f t="shared" si="31"/>
        <v>13518500</v>
      </c>
      <c r="M383" s="73"/>
      <c r="N383" s="179">
        <f ca="1">SUM(N356,N373:N382)</f>
        <v>36943065.019999996</v>
      </c>
      <c r="O383" s="148"/>
    </row>
    <row r="384" spans="4:15" ht="13.5" thickTop="1" x14ac:dyDescent="0.2">
      <c r="G384" s="130"/>
      <c r="H384" s="118"/>
      <c r="I384" s="58"/>
      <c r="N384" s="79"/>
    </row>
    <row r="385" spans="6:10" x14ac:dyDescent="0.2">
      <c r="G385" s="130"/>
      <c r="H385" s="118"/>
      <c r="I385" s="58"/>
    </row>
    <row r="386" spans="6:10" x14ac:dyDescent="0.2">
      <c r="G386" s="130"/>
      <c r="H386" s="118"/>
      <c r="I386" s="58"/>
    </row>
    <row r="387" spans="6:10" x14ac:dyDescent="0.2">
      <c r="F387" s="131"/>
      <c r="H387" s="118"/>
      <c r="I387" s="58"/>
    </row>
    <row r="388" spans="6:10" x14ac:dyDescent="0.2">
      <c r="F388" s="101"/>
      <c r="G388" s="130"/>
      <c r="H388" s="118"/>
      <c r="I388" s="58"/>
      <c r="J388" s="147"/>
    </row>
    <row r="389" spans="6:10" x14ac:dyDescent="0.2">
      <c r="F389" s="101"/>
      <c r="G389" s="130"/>
      <c r="H389" s="118"/>
      <c r="I389" s="58"/>
      <c r="J389" s="147"/>
    </row>
    <row r="390" spans="6:10" x14ac:dyDescent="0.2">
      <c r="F390" s="101"/>
      <c r="G390" s="130"/>
      <c r="H390" s="118"/>
      <c r="I390" s="58"/>
      <c r="J390" s="147"/>
    </row>
    <row r="391" spans="6:10" x14ac:dyDescent="0.2">
      <c r="F391" s="101"/>
      <c r="G391" s="130"/>
      <c r="H391" s="118"/>
      <c r="I391" s="58"/>
      <c r="J391" s="147"/>
    </row>
    <row r="392" spans="6:10" x14ac:dyDescent="0.2">
      <c r="F392" s="101"/>
      <c r="G392" s="130"/>
      <c r="H392" s="118"/>
      <c r="I392" s="58"/>
      <c r="J392" s="147"/>
    </row>
    <row r="393" spans="6:10" x14ac:dyDescent="0.2">
      <c r="F393" s="145"/>
      <c r="G393" s="146"/>
      <c r="H393" s="118"/>
      <c r="I393" s="58"/>
      <c r="J393" s="147"/>
    </row>
    <row r="394" spans="6:10" x14ac:dyDescent="0.2">
      <c r="F394" s="101"/>
      <c r="G394" s="130"/>
      <c r="H394" s="118"/>
      <c r="I394" s="58"/>
      <c r="J394" s="147"/>
    </row>
    <row r="395" spans="6:10" x14ac:dyDescent="0.2">
      <c r="F395" s="101"/>
      <c r="G395" s="130"/>
      <c r="H395" s="118"/>
      <c r="I395" s="74"/>
      <c r="J395" s="147"/>
    </row>
    <row r="396" spans="6:10" x14ac:dyDescent="0.2">
      <c r="F396" s="145"/>
      <c r="G396" s="146"/>
      <c r="H396" s="118"/>
      <c r="J396" s="147"/>
    </row>
    <row r="397" spans="6:10" x14ac:dyDescent="0.2">
      <c r="F397" s="101"/>
      <c r="G397" s="130"/>
      <c r="H397" s="119"/>
      <c r="J397" s="147"/>
    </row>
    <row r="398" spans="6:10" x14ac:dyDescent="0.2">
      <c r="F398" s="101"/>
      <c r="G398" s="130"/>
      <c r="H398" s="119"/>
      <c r="J398" s="147"/>
    </row>
    <row r="399" spans="6:10" x14ac:dyDescent="0.2">
      <c r="F399" s="101"/>
      <c r="G399" s="130"/>
      <c r="H399" s="119"/>
      <c r="J399" s="147"/>
    </row>
    <row r="400" spans="6:10" x14ac:dyDescent="0.2">
      <c r="F400" s="145"/>
      <c r="G400" s="146"/>
      <c r="H400" s="119"/>
      <c r="J400" s="147"/>
    </row>
    <row r="401" spans="7:10" x14ac:dyDescent="0.2">
      <c r="G401" s="130"/>
      <c r="H401" s="119"/>
      <c r="J401" s="147"/>
    </row>
    <row r="402" spans="7:10" x14ac:dyDescent="0.2">
      <c r="G402" s="130"/>
      <c r="H402" s="119"/>
    </row>
    <row r="403" spans="7:10" x14ac:dyDescent="0.2">
      <c r="G403" s="130"/>
      <c r="H403" s="119"/>
    </row>
    <row r="404" spans="7:10" x14ac:dyDescent="0.2">
      <c r="G404" s="130"/>
      <c r="H404" s="119"/>
    </row>
    <row r="405" spans="7:10" x14ac:dyDescent="0.2">
      <c r="G405" s="130"/>
      <c r="H405" s="119"/>
    </row>
    <row r="406" spans="7:10" x14ac:dyDescent="0.2">
      <c r="G406" s="130"/>
      <c r="H406" s="119"/>
    </row>
    <row r="407" spans="7:10" x14ac:dyDescent="0.2">
      <c r="G407" s="130"/>
      <c r="H407" s="119"/>
    </row>
    <row r="408" spans="7:10" x14ac:dyDescent="0.2">
      <c r="G408" s="130"/>
      <c r="H408" s="119"/>
    </row>
    <row r="409" spans="7:10" x14ac:dyDescent="0.2">
      <c r="G409" s="130"/>
      <c r="H409" s="119"/>
    </row>
    <row r="410" spans="7:10" x14ac:dyDescent="0.2">
      <c r="G410" s="130"/>
      <c r="H410" s="119"/>
    </row>
    <row r="411" spans="7:10" x14ac:dyDescent="0.2">
      <c r="G411" s="130"/>
      <c r="H411" s="119"/>
    </row>
    <row r="412" spans="7:10" x14ac:dyDescent="0.2">
      <c r="G412" s="130"/>
      <c r="H412" s="119"/>
    </row>
    <row r="413" spans="7:10" x14ac:dyDescent="0.2">
      <c r="G413" s="130"/>
      <c r="H413" s="119"/>
    </row>
    <row r="414" spans="7:10" x14ac:dyDescent="0.2">
      <c r="G414" s="130"/>
      <c r="H414" s="119"/>
    </row>
    <row r="415" spans="7:10" x14ac:dyDescent="0.2">
      <c r="G415" s="130"/>
      <c r="H415" s="119"/>
    </row>
    <row r="416" spans="7:10" x14ac:dyDescent="0.2">
      <c r="G416" s="130"/>
      <c r="H416" s="119"/>
    </row>
    <row r="417" spans="7:8" x14ac:dyDescent="0.2">
      <c r="G417" s="130"/>
      <c r="H417" s="119"/>
    </row>
    <row r="418" spans="7:8" x14ac:dyDescent="0.2">
      <c r="G418" s="130"/>
      <c r="H418" s="119"/>
    </row>
    <row r="419" spans="7:8" x14ac:dyDescent="0.2">
      <c r="G419" s="130"/>
      <c r="H419" s="119"/>
    </row>
    <row r="420" spans="7:8" x14ac:dyDescent="0.2">
      <c r="G420" s="130"/>
      <c r="H420" s="119"/>
    </row>
    <row r="421" spans="7:8" x14ac:dyDescent="0.2">
      <c r="G421" s="130"/>
      <c r="H421" s="119"/>
    </row>
    <row r="422" spans="7:8" x14ac:dyDescent="0.2">
      <c r="G422" s="130"/>
      <c r="H422" s="119"/>
    </row>
    <row r="423" spans="7:8" x14ac:dyDescent="0.2">
      <c r="G423" s="130"/>
      <c r="H423" s="119"/>
    </row>
    <row r="424" spans="7:8" x14ac:dyDescent="0.2">
      <c r="G424" s="130"/>
      <c r="H424" s="119"/>
    </row>
    <row r="425" spans="7:8" x14ac:dyDescent="0.2">
      <c r="G425" s="130"/>
      <c r="H425" s="119"/>
    </row>
    <row r="426" spans="7:8" x14ac:dyDescent="0.2">
      <c r="G426" s="130"/>
      <c r="H426" s="119"/>
    </row>
    <row r="427" spans="7:8" x14ac:dyDescent="0.2">
      <c r="G427" s="130"/>
      <c r="H427" s="119"/>
    </row>
    <row r="428" spans="7:8" x14ac:dyDescent="0.2">
      <c r="G428" s="130"/>
      <c r="H428" s="119"/>
    </row>
    <row r="429" spans="7:8" x14ac:dyDescent="0.2">
      <c r="G429" s="130"/>
      <c r="H429" s="119"/>
    </row>
    <row r="430" spans="7:8" x14ac:dyDescent="0.2">
      <c r="G430" s="130"/>
      <c r="H430" s="119"/>
    </row>
    <row r="431" spans="7:8" x14ac:dyDescent="0.2">
      <c r="G431" s="130"/>
      <c r="H431" s="119"/>
    </row>
    <row r="432" spans="7:8" x14ac:dyDescent="0.2">
      <c r="G432" s="130"/>
      <c r="H432" s="119"/>
    </row>
    <row r="433" spans="7:8" x14ac:dyDescent="0.2">
      <c r="G433" s="130"/>
      <c r="H433" s="119"/>
    </row>
    <row r="434" spans="7:8" x14ac:dyDescent="0.2">
      <c r="G434" s="130"/>
      <c r="H434" s="119"/>
    </row>
    <row r="435" spans="7:8" x14ac:dyDescent="0.2">
      <c r="G435" s="130"/>
      <c r="H435" s="119"/>
    </row>
    <row r="436" spans="7:8" x14ac:dyDescent="0.2">
      <c r="G436" s="130"/>
      <c r="H436" s="119"/>
    </row>
    <row r="437" spans="7:8" x14ac:dyDescent="0.2">
      <c r="G437" s="130"/>
      <c r="H437" s="119"/>
    </row>
    <row r="438" spans="7:8" x14ac:dyDescent="0.2">
      <c r="G438" s="130"/>
      <c r="H438" s="119"/>
    </row>
    <row r="439" spans="7:8" x14ac:dyDescent="0.2">
      <c r="H439" s="119"/>
    </row>
    <row r="440" spans="7:8" x14ac:dyDescent="0.2">
      <c r="H440" s="119"/>
    </row>
  </sheetData>
  <phoneticPr fontId="15" type="noConversion"/>
  <printOptions gridLines="1"/>
  <pageMargins left="0" right="0" top="0.59055118110236227" bottom="0.51181102362204722" header="0.31496062992125984" footer="0.51181102362204722"/>
  <pageSetup paperSize="9" scale="85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rozpočtu 2016</vt:lpstr>
      <vt:lpstr>'návrh rozpočtu 2016'!Názvy_tisku</vt:lpstr>
      <vt:lpstr>'návrh rozpočtu 2016'!Oblast_tisku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Koubova</dc:creator>
  <cp:lastModifiedBy>traurig</cp:lastModifiedBy>
  <cp:lastPrinted>2015-12-14T09:52:20Z</cp:lastPrinted>
  <dcterms:created xsi:type="dcterms:W3CDTF">2013-03-04T10:07:49Z</dcterms:created>
  <dcterms:modified xsi:type="dcterms:W3CDTF">2015-12-14T09:52:28Z</dcterms:modified>
</cp:coreProperties>
</file>