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urig\Documents\Rada\2016\036\"/>
    </mc:Choice>
  </mc:AlternateContent>
  <bookViews>
    <workbookView xWindow="0" yWindow="120" windowWidth="19155" windowHeight="8475" activeTab="6"/>
  </bookViews>
  <sheets>
    <sheet name="Rekapitulace stavby" sheetId="4" r:id="rId1"/>
    <sheet name="Soupis prací k 8.2.2016 byt 1.p" sheetId="1" r:id="rId2"/>
    <sheet name="Rekapitulace 1. P" sheetId="7" r:id="rId3"/>
    <sheet name="Rozpočet 1. p" sheetId="6" r:id="rId4"/>
    <sheet name="Soupis prací k 8.2.2016 byt 2.p" sheetId="2" r:id="rId5"/>
    <sheet name="Rekapitulace 2. p" sheetId="9" r:id="rId6"/>
    <sheet name="Rozpočet 2. p" sheetId="8" r:id="rId7"/>
    <sheet name="Vícepráce - betonová podlaha" sheetId="3" r:id="rId8"/>
    <sheet name="Rekapitulace podlahy" sheetId="5" r:id="rId9"/>
    <sheet name="Rozpočet podlaha" sheetId="10" r:id="rId10"/>
  </sheets>
  <externalReferences>
    <externalReference r:id="rId11"/>
    <externalReference r:id="rId12"/>
    <externalReference r:id="rId13"/>
  </externalReferences>
  <definedNames>
    <definedName name="cisloobjektu">'[1]Krycí list'!$A$4</definedName>
    <definedName name="cislostavby">'[1]Krycí list'!$A$6</definedName>
    <definedName name="Dodavka">[1]Rekapitulace!$G$28</definedName>
    <definedName name="HSV">[2]Rekapitulace!$E$9</definedName>
    <definedName name="HZS">[1]Rekapitulace!$I$28</definedName>
    <definedName name="Mont">[2]Rekapitulace!$H$9</definedName>
    <definedName name="nazevobjektu">'[1]Krycí list'!$C$4</definedName>
    <definedName name="nazevstavby">'[1]Krycí list'!$C$6</definedName>
    <definedName name="_xlnm.Print_Area" localSheetId="0">'Rekapitulace stavby'!$A$1:$G$36</definedName>
    <definedName name="PocetMJ">'[1]Krycí list'!$G$7</definedName>
    <definedName name="PSV">[2]Rekapitulace!$F$9</definedName>
    <definedName name="Vícepráce">[2]Rekapitulace!$I$9</definedName>
    <definedName name="VRN">[2]Rekapitulace!$H$18</definedName>
    <definedName name="Zaklad5">'Vícepráce - betonová podlaha'!$F$30</definedName>
  </definedNames>
  <calcPr calcId="152511"/>
</workbook>
</file>

<file path=xl/calcChain.xml><?xml version="1.0" encoding="utf-8"?>
<calcChain xmlns="http://schemas.openxmlformats.org/spreadsheetml/2006/main">
  <c r="G17" i="5" l="1"/>
  <c r="H17" i="5" s="1"/>
  <c r="G15" i="5"/>
  <c r="I15" i="5" s="1"/>
  <c r="G14" i="5"/>
  <c r="I14" i="5" s="1"/>
  <c r="I9" i="5"/>
  <c r="H9" i="5"/>
  <c r="G9" i="5"/>
  <c r="F9" i="5"/>
  <c r="E8" i="5"/>
  <c r="E7" i="5"/>
  <c r="E9" i="5" s="1"/>
  <c r="C1" i="5"/>
  <c r="C17" i="10"/>
  <c r="G16" i="10"/>
  <c r="G17" i="10" s="1"/>
  <c r="G12" i="10"/>
  <c r="G10" i="10"/>
  <c r="G9" i="10"/>
  <c r="BC8" i="10"/>
  <c r="BA8" i="10"/>
  <c r="AZ8" i="10"/>
  <c r="AY8" i="10"/>
  <c r="G8" i="10"/>
  <c r="BB8" i="10" s="1"/>
  <c r="C3" i="10"/>
  <c r="G13" i="10" l="1"/>
  <c r="G16" i="5"/>
  <c r="H16" i="5" s="1"/>
  <c r="H18" i="5" s="1"/>
  <c r="N26" i="9" l="1"/>
  <c r="M26" i="9"/>
  <c r="L26" i="9"/>
  <c r="K26" i="9"/>
  <c r="J26" i="9"/>
  <c r="I26" i="9"/>
  <c r="H26" i="9"/>
  <c r="G26" i="9"/>
  <c r="F26" i="9"/>
  <c r="E26" i="9"/>
  <c r="B26" i="9"/>
  <c r="A26" i="9"/>
  <c r="N25" i="9"/>
  <c r="M25" i="9"/>
  <c r="L25" i="9"/>
  <c r="K25" i="9"/>
  <c r="J25" i="9"/>
  <c r="I25" i="9"/>
  <c r="H25" i="9"/>
  <c r="G25" i="9"/>
  <c r="F25" i="9"/>
  <c r="E25" i="9"/>
  <c r="B25" i="9"/>
  <c r="A25" i="9"/>
  <c r="N24" i="9"/>
  <c r="M24" i="9"/>
  <c r="L24" i="9"/>
  <c r="K24" i="9"/>
  <c r="J24" i="9"/>
  <c r="I24" i="9"/>
  <c r="H24" i="9"/>
  <c r="G24" i="9"/>
  <c r="F24" i="9"/>
  <c r="E24" i="9"/>
  <c r="B24" i="9"/>
  <c r="A24" i="9"/>
  <c r="N23" i="9"/>
  <c r="M23" i="9"/>
  <c r="L23" i="9"/>
  <c r="K23" i="9"/>
  <c r="J23" i="9"/>
  <c r="I23" i="9"/>
  <c r="H23" i="9"/>
  <c r="G23" i="9"/>
  <c r="F23" i="9"/>
  <c r="E23" i="9"/>
  <c r="B23" i="9"/>
  <c r="A23" i="9"/>
  <c r="N22" i="9"/>
  <c r="M22" i="9"/>
  <c r="L22" i="9"/>
  <c r="K22" i="9"/>
  <c r="J22" i="9"/>
  <c r="I22" i="9"/>
  <c r="H22" i="9"/>
  <c r="G22" i="9"/>
  <c r="F22" i="9"/>
  <c r="E22" i="9"/>
  <c r="B22" i="9"/>
  <c r="A22" i="9"/>
  <c r="N21" i="9"/>
  <c r="M21" i="9"/>
  <c r="L21" i="9"/>
  <c r="K21" i="9"/>
  <c r="J21" i="9"/>
  <c r="I21" i="9"/>
  <c r="H21" i="9"/>
  <c r="G21" i="9"/>
  <c r="F21" i="9"/>
  <c r="E21" i="9"/>
  <c r="B21" i="9"/>
  <c r="A21" i="9"/>
  <c r="N20" i="9"/>
  <c r="M20" i="9"/>
  <c r="L20" i="9"/>
  <c r="K20" i="9"/>
  <c r="J20" i="9"/>
  <c r="I20" i="9"/>
  <c r="H20" i="9"/>
  <c r="G20" i="9"/>
  <c r="F20" i="9"/>
  <c r="E20" i="9"/>
  <c r="B20" i="9"/>
  <c r="A20" i="9"/>
  <c r="N19" i="9"/>
  <c r="M19" i="9"/>
  <c r="L19" i="9"/>
  <c r="K19" i="9"/>
  <c r="J19" i="9"/>
  <c r="I19" i="9"/>
  <c r="H19" i="9"/>
  <c r="G19" i="9"/>
  <c r="F19" i="9"/>
  <c r="E19" i="9"/>
  <c r="B19" i="9"/>
  <c r="A19" i="9"/>
  <c r="N18" i="9"/>
  <c r="M18" i="9"/>
  <c r="L18" i="9"/>
  <c r="K18" i="9"/>
  <c r="J18" i="9"/>
  <c r="I18" i="9"/>
  <c r="H18" i="9"/>
  <c r="G18" i="9"/>
  <c r="F18" i="9"/>
  <c r="E18" i="9"/>
  <c r="B18" i="9"/>
  <c r="A18" i="9"/>
  <c r="N17" i="9"/>
  <c r="M17" i="9"/>
  <c r="L17" i="9"/>
  <c r="K17" i="9"/>
  <c r="J17" i="9"/>
  <c r="I17" i="9"/>
  <c r="H17" i="9"/>
  <c r="G17" i="9"/>
  <c r="F17" i="9"/>
  <c r="E17" i="9"/>
  <c r="B17" i="9"/>
  <c r="A17" i="9"/>
  <c r="N16" i="9"/>
  <c r="M16" i="9"/>
  <c r="L16" i="9"/>
  <c r="K16" i="9"/>
  <c r="J16" i="9"/>
  <c r="I16" i="9"/>
  <c r="H16" i="9"/>
  <c r="G16" i="9"/>
  <c r="F16" i="9"/>
  <c r="E16" i="9"/>
  <c r="B16" i="9"/>
  <c r="A16" i="9"/>
  <c r="N15" i="9"/>
  <c r="M15" i="9"/>
  <c r="L15" i="9"/>
  <c r="K15" i="9"/>
  <c r="J15" i="9"/>
  <c r="I15" i="9"/>
  <c r="H15" i="9"/>
  <c r="G15" i="9"/>
  <c r="F15" i="9"/>
  <c r="E15" i="9"/>
  <c r="B15" i="9"/>
  <c r="A15" i="9"/>
  <c r="N14" i="9"/>
  <c r="M14" i="9"/>
  <c r="L14" i="9"/>
  <c r="K14" i="9"/>
  <c r="J14" i="9"/>
  <c r="I14" i="9"/>
  <c r="H14" i="9"/>
  <c r="G14" i="9"/>
  <c r="F14" i="9"/>
  <c r="E14" i="9"/>
  <c r="B14" i="9"/>
  <c r="A14" i="9"/>
  <c r="N13" i="9"/>
  <c r="M13" i="9"/>
  <c r="L13" i="9"/>
  <c r="K13" i="9"/>
  <c r="J13" i="9"/>
  <c r="I13" i="9"/>
  <c r="H13" i="9"/>
  <c r="G13" i="9"/>
  <c r="F13" i="9"/>
  <c r="E13" i="9"/>
  <c r="B13" i="9"/>
  <c r="A13" i="9"/>
  <c r="N12" i="9"/>
  <c r="M12" i="9"/>
  <c r="L12" i="9"/>
  <c r="K12" i="9"/>
  <c r="J12" i="9"/>
  <c r="I12" i="9"/>
  <c r="H12" i="9"/>
  <c r="G12" i="9"/>
  <c r="F12" i="9"/>
  <c r="E12" i="9"/>
  <c r="B12" i="9"/>
  <c r="A12" i="9"/>
  <c r="N11" i="9"/>
  <c r="M11" i="9"/>
  <c r="L11" i="9"/>
  <c r="K11" i="9"/>
  <c r="J11" i="9"/>
  <c r="I11" i="9"/>
  <c r="H11" i="9"/>
  <c r="G11" i="9"/>
  <c r="F11" i="9"/>
  <c r="E11" i="9"/>
  <c r="B11" i="9"/>
  <c r="A11" i="9"/>
  <c r="N10" i="9"/>
  <c r="M10" i="9"/>
  <c r="L10" i="9"/>
  <c r="K10" i="9"/>
  <c r="J10" i="9"/>
  <c r="I10" i="9"/>
  <c r="H10" i="9"/>
  <c r="G10" i="9"/>
  <c r="F10" i="9"/>
  <c r="E10" i="9"/>
  <c r="B10" i="9"/>
  <c r="A10" i="9"/>
  <c r="N9" i="9"/>
  <c r="M9" i="9"/>
  <c r="L9" i="9"/>
  <c r="K9" i="9"/>
  <c r="J9" i="9"/>
  <c r="I9" i="9"/>
  <c r="H9" i="9"/>
  <c r="G9" i="9"/>
  <c r="F9" i="9"/>
  <c r="B9" i="9"/>
  <c r="A9" i="9"/>
  <c r="N8" i="9"/>
  <c r="M8" i="9"/>
  <c r="L8" i="9"/>
  <c r="K8" i="9"/>
  <c r="J8" i="9"/>
  <c r="I8" i="9"/>
  <c r="H8" i="9"/>
  <c r="G8" i="9"/>
  <c r="F8" i="9"/>
  <c r="E8" i="9"/>
  <c r="B8" i="9"/>
  <c r="A8" i="9"/>
  <c r="N7" i="9"/>
  <c r="M7" i="9"/>
  <c r="L7" i="9"/>
  <c r="K7" i="9"/>
  <c r="J7" i="9"/>
  <c r="I7" i="9"/>
  <c r="H7" i="9"/>
  <c r="H27" i="9" s="1"/>
  <c r="G7" i="9"/>
  <c r="G27" i="9" s="1"/>
  <c r="F7" i="9"/>
  <c r="E7" i="9"/>
  <c r="E27" i="9" s="1"/>
  <c r="B7" i="9"/>
  <c r="A7" i="9"/>
  <c r="C2" i="9"/>
  <c r="C1" i="9"/>
  <c r="C180" i="8"/>
  <c r="O179" i="8"/>
  <c r="O178" i="8"/>
  <c r="O177" i="8"/>
  <c r="BE176" i="8"/>
  <c r="BE180" i="8" s="1"/>
  <c r="BC176" i="8"/>
  <c r="BC180" i="8" s="1"/>
  <c r="BB176" i="8"/>
  <c r="BB180" i="8" s="1"/>
  <c r="BA176" i="8"/>
  <c r="BA180" i="8" s="1"/>
  <c r="S176" i="8"/>
  <c r="S180" i="8" s="1"/>
  <c r="Q176" i="8"/>
  <c r="Q180" i="8" s="1"/>
  <c r="O176" i="8"/>
  <c r="K176" i="8"/>
  <c r="K180" i="8" s="1"/>
  <c r="I176" i="8"/>
  <c r="I180" i="8" s="1"/>
  <c r="G176" i="8"/>
  <c r="G180" i="8" s="1"/>
  <c r="C174" i="8"/>
  <c r="O173" i="8"/>
  <c r="BE172" i="8"/>
  <c r="BD172" i="8"/>
  <c r="BC172" i="8"/>
  <c r="BA172" i="8"/>
  <c r="S172" i="8"/>
  <c r="O172" i="8"/>
  <c r="K172" i="8"/>
  <c r="G172" i="8"/>
  <c r="BB172" i="8" s="1"/>
  <c r="BE171" i="8"/>
  <c r="BD171" i="8"/>
  <c r="BC171" i="8"/>
  <c r="BB171" i="8"/>
  <c r="BA171" i="8"/>
  <c r="S171" i="8"/>
  <c r="O171" i="8"/>
  <c r="K171" i="8"/>
  <c r="G171" i="8"/>
  <c r="BE170" i="8"/>
  <c r="BD170" i="8"/>
  <c r="BC170" i="8"/>
  <c r="BA170" i="8"/>
  <c r="S170" i="8"/>
  <c r="O170" i="8"/>
  <c r="K170" i="8"/>
  <c r="G170" i="8"/>
  <c r="BB170" i="8" s="1"/>
  <c r="BE169" i="8"/>
  <c r="BE174" i="8" s="1"/>
  <c r="BD169" i="8"/>
  <c r="BD174" i="8" s="1"/>
  <c r="BC169" i="8"/>
  <c r="BC174" i="8" s="1"/>
  <c r="BB169" i="8"/>
  <c r="BA169" i="8"/>
  <c r="S169" i="8"/>
  <c r="S174" i="8" s="1"/>
  <c r="O169" i="8"/>
  <c r="O174" i="8" s="1"/>
  <c r="K169" i="8"/>
  <c r="G169" i="8"/>
  <c r="C167" i="8"/>
  <c r="BE166" i="8"/>
  <c r="BD166" i="8"/>
  <c r="BC166" i="8"/>
  <c r="BA166" i="8"/>
  <c r="S166" i="8"/>
  <c r="O166" i="8"/>
  <c r="K166" i="8"/>
  <c r="G166" i="8"/>
  <c r="BB166" i="8" s="1"/>
  <c r="O165" i="8"/>
  <c r="BE164" i="8"/>
  <c r="BD164" i="8"/>
  <c r="BD167" i="8" s="1"/>
  <c r="BC164" i="8"/>
  <c r="BC167" i="8" s="1"/>
  <c r="BB164" i="8"/>
  <c r="BA164" i="8"/>
  <c r="S164" i="8"/>
  <c r="S167" i="8" s="1"/>
  <c r="O164" i="8"/>
  <c r="O167" i="8" s="1"/>
  <c r="K164" i="8"/>
  <c r="K167" i="8" s="1"/>
  <c r="G164" i="8"/>
  <c r="C162" i="8"/>
  <c r="BE161" i="8"/>
  <c r="BD161" i="8"/>
  <c r="BC161" i="8"/>
  <c r="BA161" i="8"/>
  <c r="S161" i="8"/>
  <c r="O161" i="8"/>
  <c r="K161" i="8"/>
  <c r="G161" i="8"/>
  <c r="BB161" i="8" s="1"/>
  <c r="O160" i="8"/>
  <c r="O159" i="8"/>
  <c r="BE158" i="8"/>
  <c r="BD158" i="8"/>
  <c r="BC158" i="8"/>
  <c r="BB158" i="8"/>
  <c r="BA158" i="8"/>
  <c r="S158" i="8"/>
  <c r="O158" i="8"/>
  <c r="K158" i="8"/>
  <c r="G158" i="8"/>
  <c r="BE157" i="8"/>
  <c r="BD157" i="8"/>
  <c r="BC157" i="8"/>
  <c r="BA157" i="8"/>
  <c r="S157" i="8"/>
  <c r="O157" i="8"/>
  <c r="K157" i="8"/>
  <c r="G157" i="8"/>
  <c r="BB157" i="8" s="1"/>
  <c r="BE156" i="8"/>
  <c r="BD156" i="8"/>
  <c r="BC156" i="8"/>
  <c r="BA156" i="8"/>
  <c r="S156" i="8"/>
  <c r="O156" i="8"/>
  <c r="K156" i="8"/>
  <c r="G156" i="8"/>
  <c r="BB156" i="8" s="1"/>
  <c r="BE155" i="8"/>
  <c r="BE162" i="8" s="1"/>
  <c r="BD155" i="8"/>
  <c r="BC155" i="8"/>
  <c r="BA155" i="8"/>
  <c r="BA162" i="8" s="1"/>
  <c r="S155" i="8"/>
  <c r="S162" i="8" s="1"/>
  <c r="O155" i="8"/>
  <c r="K155" i="8"/>
  <c r="K162" i="8" s="1"/>
  <c r="G155" i="8"/>
  <c r="BB155" i="8" s="1"/>
  <c r="C153" i="8"/>
  <c r="O152" i="8"/>
  <c r="BE151" i="8"/>
  <c r="BD151" i="8"/>
  <c r="BC151" i="8"/>
  <c r="BA151" i="8"/>
  <c r="S151" i="8"/>
  <c r="O151" i="8"/>
  <c r="K151" i="8"/>
  <c r="G151" i="8"/>
  <c r="BB151" i="8" s="1"/>
  <c r="BE150" i="8"/>
  <c r="BD150" i="8"/>
  <c r="BC150" i="8"/>
  <c r="BB150" i="8"/>
  <c r="BA150" i="8"/>
  <c r="S150" i="8"/>
  <c r="O150" i="8"/>
  <c r="K150" i="8"/>
  <c r="G150" i="8"/>
  <c r="BE149" i="8"/>
  <c r="BE153" i="8" s="1"/>
  <c r="BD149" i="8"/>
  <c r="BC149" i="8"/>
  <c r="BA149" i="8"/>
  <c r="BA153" i="8" s="1"/>
  <c r="S149" i="8"/>
  <c r="O149" i="8"/>
  <c r="O153" i="8" s="1"/>
  <c r="K149" i="8"/>
  <c r="G149" i="8"/>
  <c r="G153" i="8" s="1"/>
  <c r="C147" i="8"/>
  <c r="BE146" i="8"/>
  <c r="BE147" i="8" s="1"/>
  <c r="BD146" i="8"/>
  <c r="BD147" i="8" s="1"/>
  <c r="BC146" i="8"/>
  <c r="BC147" i="8" s="1"/>
  <c r="BA146" i="8"/>
  <c r="BA147" i="8" s="1"/>
  <c r="S146" i="8"/>
  <c r="S147" i="8" s="1"/>
  <c r="O146" i="8"/>
  <c r="O147" i="8" s="1"/>
  <c r="K146" i="8"/>
  <c r="K147" i="8" s="1"/>
  <c r="G146" i="8"/>
  <c r="G147" i="8" s="1"/>
  <c r="C144" i="8"/>
  <c r="BE143" i="8"/>
  <c r="BD143" i="8"/>
  <c r="BC143" i="8"/>
  <c r="BA143" i="8"/>
  <c r="S143" i="8"/>
  <c r="K143" i="8"/>
  <c r="G143" i="8"/>
  <c r="BB143" i="8" s="1"/>
  <c r="BE142" i="8"/>
  <c r="BD142" i="8"/>
  <c r="BC142" i="8"/>
  <c r="BA142" i="8"/>
  <c r="S142" i="8"/>
  <c r="K142" i="8"/>
  <c r="G142" i="8"/>
  <c r="BB142" i="8" s="1"/>
  <c r="BE141" i="8"/>
  <c r="BE144" i="8" s="1"/>
  <c r="BD141" i="8"/>
  <c r="BD144" i="8" s="1"/>
  <c r="BC141" i="8"/>
  <c r="BA141" i="8"/>
  <c r="S141" i="8"/>
  <c r="S144" i="8" s="1"/>
  <c r="O141" i="8"/>
  <c r="O144" i="8" s="1"/>
  <c r="K141" i="8"/>
  <c r="K144" i="8" s="1"/>
  <c r="G141" i="8"/>
  <c r="BB141" i="8" s="1"/>
  <c r="C139" i="8"/>
  <c r="O138" i="8"/>
  <c r="O137" i="8"/>
  <c r="BE136" i="8"/>
  <c r="BE139" i="8" s="1"/>
  <c r="BD136" i="8"/>
  <c r="BD139" i="8" s="1"/>
  <c r="BC136" i="8"/>
  <c r="BC139" i="8" s="1"/>
  <c r="BA136" i="8"/>
  <c r="BA139" i="8" s="1"/>
  <c r="S136" i="8"/>
  <c r="S139" i="8" s="1"/>
  <c r="O136" i="8"/>
  <c r="O139" i="8" s="1"/>
  <c r="K136" i="8"/>
  <c r="K139" i="8" s="1"/>
  <c r="G136" i="8"/>
  <c r="G139" i="8" s="1"/>
  <c r="C134" i="8"/>
  <c r="BE133" i="8"/>
  <c r="BD133" i="8"/>
  <c r="BC133" i="8"/>
  <c r="BA133" i="8"/>
  <c r="BA134" i="8" s="1"/>
  <c r="S133" i="8"/>
  <c r="Q133" i="8"/>
  <c r="O133" i="8"/>
  <c r="O134" i="8" s="1"/>
  <c r="K133" i="8"/>
  <c r="I133" i="8"/>
  <c r="G133" i="8"/>
  <c r="BB133" i="8" s="1"/>
  <c r="BE132" i="8"/>
  <c r="BD132" i="8"/>
  <c r="BD134" i="8" s="1"/>
  <c r="BC132" i="8"/>
  <c r="BA132" i="8"/>
  <c r="S132" i="8"/>
  <c r="S134" i="8" s="1"/>
  <c r="Q132" i="8"/>
  <c r="K132" i="8"/>
  <c r="I132" i="8"/>
  <c r="G132" i="8"/>
  <c r="G134" i="8" s="1"/>
  <c r="C130" i="8"/>
  <c r="BE129" i="8"/>
  <c r="BD129" i="8"/>
  <c r="BC129" i="8"/>
  <c r="BB129" i="8"/>
  <c r="BA129" i="8"/>
  <c r="S129" i="8"/>
  <c r="O129" i="8"/>
  <c r="K129" i="8"/>
  <c r="G129" i="8"/>
  <c r="BE128" i="8"/>
  <c r="BD128" i="8"/>
  <c r="BC128" i="8"/>
  <c r="BA128" i="8"/>
  <c r="S128" i="8"/>
  <c r="O128" i="8"/>
  <c r="K128" i="8"/>
  <c r="G128" i="8"/>
  <c r="BB128" i="8" s="1"/>
  <c r="BE127" i="8"/>
  <c r="BD127" i="8"/>
  <c r="BC127" i="8"/>
  <c r="BB127" i="8"/>
  <c r="BA127" i="8"/>
  <c r="S127" i="8"/>
  <c r="O127" i="8"/>
  <c r="K127" i="8"/>
  <c r="G127" i="8"/>
  <c r="BE126" i="8"/>
  <c r="BD126" i="8"/>
  <c r="BC126" i="8"/>
  <c r="BA126" i="8"/>
  <c r="S126" i="8"/>
  <c r="O126" i="8"/>
  <c r="K126" i="8"/>
  <c r="G126" i="8"/>
  <c r="BB126" i="8" s="1"/>
  <c r="BE125" i="8"/>
  <c r="BD125" i="8"/>
  <c r="BC125" i="8"/>
  <c r="BA125" i="8"/>
  <c r="S125" i="8"/>
  <c r="O125" i="8"/>
  <c r="K125" i="8"/>
  <c r="G125" i="8"/>
  <c r="BB125" i="8" s="1"/>
  <c r="BE124" i="8"/>
  <c r="BD124" i="8"/>
  <c r="BC124" i="8"/>
  <c r="BA124" i="8"/>
  <c r="S124" i="8"/>
  <c r="O124" i="8"/>
  <c r="K124" i="8"/>
  <c r="G124" i="8"/>
  <c r="BB124" i="8" s="1"/>
  <c r="O123" i="8"/>
  <c r="O122" i="8"/>
  <c r="BE121" i="8"/>
  <c r="BD121" i="8"/>
  <c r="BC121" i="8"/>
  <c r="BB121" i="8"/>
  <c r="BA121" i="8"/>
  <c r="S121" i="8"/>
  <c r="O121" i="8"/>
  <c r="K121" i="8"/>
  <c r="G121" i="8"/>
  <c r="O120" i="8"/>
  <c r="BE119" i="8"/>
  <c r="BD119" i="8"/>
  <c r="BC119" i="8"/>
  <c r="BA119" i="8"/>
  <c r="S119" i="8"/>
  <c r="O119" i="8"/>
  <c r="K119" i="8"/>
  <c r="G119" i="8"/>
  <c r="BB119" i="8" s="1"/>
  <c r="O118" i="8"/>
  <c r="BE117" i="8"/>
  <c r="BD117" i="8"/>
  <c r="BC117" i="8"/>
  <c r="BA117" i="8"/>
  <c r="S117" i="8"/>
  <c r="K117" i="8"/>
  <c r="G117" i="8"/>
  <c r="BB117" i="8" s="1"/>
  <c r="O116" i="8"/>
  <c r="BE115" i="8"/>
  <c r="BD115" i="8"/>
  <c r="BC115" i="8"/>
  <c r="BA115" i="8"/>
  <c r="S115" i="8"/>
  <c r="K115" i="8"/>
  <c r="G115" i="8"/>
  <c r="BB115" i="8" s="1"/>
  <c r="O114" i="8"/>
  <c r="BE113" i="8"/>
  <c r="BD113" i="8"/>
  <c r="BC113" i="8"/>
  <c r="BB113" i="8"/>
  <c r="BA113" i="8"/>
  <c r="S113" i="8"/>
  <c r="O113" i="8"/>
  <c r="K113" i="8"/>
  <c r="G113" i="8"/>
  <c r="O112" i="8"/>
  <c r="BE111" i="8"/>
  <c r="BD111" i="8"/>
  <c r="BC111" i="8"/>
  <c r="BA111" i="8"/>
  <c r="S111" i="8"/>
  <c r="O111" i="8"/>
  <c r="K111" i="8"/>
  <c r="G111" i="8"/>
  <c r="BB111" i="8" s="1"/>
  <c r="BE110" i="8"/>
  <c r="BD110" i="8"/>
  <c r="BC110" i="8"/>
  <c r="BA110" i="8"/>
  <c r="S110" i="8"/>
  <c r="O110" i="8"/>
  <c r="K110" i="8"/>
  <c r="G110" i="8"/>
  <c r="BB110" i="8" s="1"/>
  <c r="BE109" i="8"/>
  <c r="BD109" i="8"/>
  <c r="BC109" i="8"/>
  <c r="BB109" i="8"/>
  <c r="BA109" i="8"/>
  <c r="S109" i="8"/>
  <c r="O109" i="8"/>
  <c r="K109" i="8"/>
  <c r="G109" i="8"/>
  <c r="BE108" i="8"/>
  <c r="BD108" i="8"/>
  <c r="BC108" i="8"/>
  <c r="BA108" i="8"/>
  <c r="S108" i="8"/>
  <c r="O108" i="8"/>
  <c r="K108" i="8"/>
  <c r="G108" i="8"/>
  <c r="BB108" i="8" s="1"/>
  <c r="BE107" i="8"/>
  <c r="BD107" i="8"/>
  <c r="BC107" i="8"/>
  <c r="BB107" i="8"/>
  <c r="BA107" i="8"/>
  <c r="S107" i="8"/>
  <c r="O107" i="8"/>
  <c r="K107" i="8"/>
  <c r="G107" i="8"/>
  <c r="BE106" i="8"/>
  <c r="BD106" i="8"/>
  <c r="BC106" i="8"/>
  <c r="BA106" i="8"/>
  <c r="S106" i="8"/>
  <c r="O106" i="8"/>
  <c r="K106" i="8"/>
  <c r="G106" i="8"/>
  <c r="BB106" i="8" s="1"/>
  <c r="BE105" i="8"/>
  <c r="BD105" i="8"/>
  <c r="BD130" i="8" s="1"/>
  <c r="BC105" i="8"/>
  <c r="BA105" i="8"/>
  <c r="S105" i="8"/>
  <c r="S130" i="8" s="1"/>
  <c r="O105" i="8"/>
  <c r="K105" i="8"/>
  <c r="G105" i="8"/>
  <c r="C103" i="8"/>
  <c r="O102" i="8"/>
  <c r="BE101" i="8"/>
  <c r="BD101" i="8"/>
  <c r="BC101" i="8"/>
  <c r="BB101" i="8"/>
  <c r="BA101" i="8"/>
  <c r="S101" i="8"/>
  <c r="O101" i="8"/>
  <c r="K101" i="8"/>
  <c r="G101" i="8"/>
  <c r="BE100" i="8"/>
  <c r="BD100" i="8"/>
  <c r="BC100" i="8"/>
  <c r="BA100" i="8"/>
  <c r="S100" i="8"/>
  <c r="O100" i="8"/>
  <c r="K100" i="8"/>
  <c r="G100" i="8"/>
  <c r="BB100" i="8" s="1"/>
  <c r="BE99" i="8"/>
  <c r="BD99" i="8"/>
  <c r="BC99" i="8"/>
  <c r="BB99" i="8"/>
  <c r="BA99" i="8"/>
  <c r="S99" i="8"/>
  <c r="O99" i="8"/>
  <c r="K99" i="8"/>
  <c r="G99" i="8"/>
  <c r="BE98" i="8"/>
  <c r="BD98" i="8"/>
  <c r="BC98" i="8"/>
  <c r="BA98" i="8"/>
  <c r="S98" i="8"/>
  <c r="K98" i="8"/>
  <c r="G98" i="8"/>
  <c r="BB98" i="8" s="1"/>
  <c r="BE97" i="8"/>
  <c r="BD97" i="8"/>
  <c r="BC97" i="8"/>
  <c r="BA97" i="8"/>
  <c r="S97" i="8"/>
  <c r="O97" i="8"/>
  <c r="K97" i="8"/>
  <c r="G97" i="8"/>
  <c r="BB97" i="8" s="1"/>
  <c r="BE96" i="8"/>
  <c r="BD96" i="8"/>
  <c r="BC96" i="8"/>
  <c r="BA96" i="8"/>
  <c r="S96" i="8"/>
  <c r="O96" i="8"/>
  <c r="K96" i="8"/>
  <c r="G96" i="8"/>
  <c r="BB96" i="8" s="1"/>
  <c r="BE95" i="8"/>
  <c r="BE103" i="8" s="1"/>
  <c r="BD95" i="8"/>
  <c r="BC95" i="8"/>
  <c r="BA95" i="8"/>
  <c r="BA103" i="8" s="1"/>
  <c r="S95" i="8"/>
  <c r="S103" i="8" s="1"/>
  <c r="O95" i="8"/>
  <c r="K95" i="8"/>
  <c r="G95" i="8"/>
  <c r="BB95" i="8" s="1"/>
  <c r="C93" i="8"/>
  <c r="O92" i="8"/>
  <c r="O91" i="8"/>
  <c r="BE90" i="8"/>
  <c r="BD90" i="8"/>
  <c r="BC90" i="8"/>
  <c r="BA90" i="8"/>
  <c r="S90" i="8"/>
  <c r="O90" i="8"/>
  <c r="K90" i="8"/>
  <c r="G90" i="8"/>
  <c r="BB90" i="8" s="1"/>
  <c r="BE89" i="8"/>
  <c r="BD89" i="8"/>
  <c r="BC89" i="8"/>
  <c r="BA89" i="8"/>
  <c r="S89" i="8"/>
  <c r="O89" i="8"/>
  <c r="K89" i="8"/>
  <c r="G89" i="8"/>
  <c r="BB89" i="8" s="1"/>
  <c r="BE88" i="8"/>
  <c r="BD88" i="8"/>
  <c r="BC88" i="8"/>
  <c r="BA88" i="8"/>
  <c r="S88" i="8"/>
  <c r="O88" i="8"/>
  <c r="K88" i="8"/>
  <c r="G88" i="8"/>
  <c r="BB88" i="8" s="1"/>
  <c r="BE87" i="8"/>
  <c r="BD87" i="8"/>
  <c r="BC87" i="8"/>
  <c r="BA87" i="8"/>
  <c r="S87" i="8"/>
  <c r="O87" i="8"/>
  <c r="K87" i="8"/>
  <c r="G87" i="8"/>
  <c r="BB87" i="8" s="1"/>
  <c r="BE86" i="8"/>
  <c r="BD86" i="8"/>
  <c r="BC86" i="8"/>
  <c r="BB86" i="8"/>
  <c r="BA86" i="8"/>
  <c r="S86" i="8"/>
  <c r="O86" i="8"/>
  <c r="K86" i="8"/>
  <c r="G86" i="8"/>
  <c r="BE85" i="8"/>
  <c r="BD85" i="8"/>
  <c r="BC85" i="8"/>
  <c r="BC93" i="8" s="1"/>
  <c r="BA85" i="8"/>
  <c r="S85" i="8"/>
  <c r="O85" i="8"/>
  <c r="K85" i="8"/>
  <c r="G85" i="8"/>
  <c r="C83" i="8"/>
  <c r="O82" i="8"/>
  <c r="BE81" i="8"/>
  <c r="BD81" i="8"/>
  <c r="BC81" i="8"/>
  <c r="BA81" i="8"/>
  <c r="S81" i="8"/>
  <c r="O81" i="8"/>
  <c r="K81" i="8"/>
  <c r="G81" i="8"/>
  <c r="BB81" i="8" s="1"/>
  <c r="BE80" i="8"/>
  <c r="BD80" i="8"/>
  <c r="BC80" i="8"/>
  <c r="BA80" i="8"/>
  <c r="S80" i="8"/>
  <c r="O80" i="8"/>
  <c r="K80" i="8"/>
  <c r="G80" i="8"/>
  <c r="BB80" i="8" s="1"/>
  <c r="BE79" i="8"/>
  <c r="BD79" i="8"/>
  <c r="BC79" i="8"/>
  <c r="BA79" i="8"/>
  <c r="S79" i="8"/>
  <c r="O79" i="8"/>
  <c r="K79" i="8"/>
  <c r="G79" i="8"/>
  <c r="BB79" i="8" s="1"/>
  <c r="BE78" i="8"/>
  <c r="BD78" i="8"/>
  <c r="BC78" i="8"/>
  <c r="BB78" i="8"/>
  <c r="BA78" i="8"/>
  <c r="S78" i="8"/>
  <c r="O78" i="8"/>
  <c r="K78" i="8"/>
  <c r="G78" i="8"/>
  <c r="BE77" i="8"/>
  <c r="BD77" i="8"/>
  <c r="BC77" i="8"/>
  <c r="BC83" i="8" s="1"/>
  <c r="BA77" i="8"/>
  <c r="S77" i="8"/>
  <c r="O77" i="8"/>
  <c r="K77" i="8"/>
  <c r="G77" i="8"/>
  <c r="C75" i="8"/>
  <c r="BE74" i="8"/>
  <c r="BD74" i="8"/>
  <c r="BC74" i="8"/>
  <c r="BB74" i="8"/>
  <c r="BA74" i="8"/>
  <c r="S74" i="8"/>
  <c r="O74" i="8"/>
  <c r="K74" i="8"/>
  <c r="G74" i="8"/>
  <c r="BE73" i="8"/>
  <c r="BD73" i="8"/>
  <c r="BC73" i="8"/>
  <c r="BA73" i="8"/>
  <c r="S73" i="8"/>
  <c r="O73" i="8"/>
  <c r="K73" i="8"/>
  <c r="G73" i="8"/>
  <c r="BB73" i="8" s="1"/>
  <c r="BE72" i="8"/>
  <c r="BE75" i="8" s="1"/>
  <c r="BD72" i="8"/>
  <c r="BC72" i="8"/>
  <c r="BA72" i="8"/>
  <c r="BA75" i="8" s="1"/>
  <c r="S72" i="8"/>
  <c r="O72" i="8"/>
  <c r="K72" i="8"/>
  <c r="G72" i="8"/>
  <c r="G75" i="8" s="1"/>
  <c r="K70" i="8"/>
  <c r="C70" i="8"/>
  <c r="O69" i="8"/>
  <c r="BE68" i="8"/>
  <c r="BE70" i="8" s="1"/>
  <c r="BD68" i="8"/>
  <c r="BD70" i="8" s="1"/>
  <c r="BC68" i="8"/>
  <c r="BC70" i="8" s="1"/>
  <c r="BB68" i="8"/>
  <c r="BB70" i="8" s="1"/>
  <c r="S68" i="8"/>
  <c r="S70" i="8" s="1"/>
  <c r="Q68" i="8"/>
  <c r="Q70" i="8" s="1"/>
  <c r="O68" i="8"/>
  <c r="O70" i="8" s="1"/>
  <c r="K68" i="8"/>
  <c r="I68" i="8"/>
  <c r="I70" i="8" s="1"/>
  <c r="G68" i="8"/>
  <c r="BA68" i="8" s="1"/>
  <c r="BA70" i="8" s="1"/>
  <c r="C66" i="8"/>
  <c r="O65" i="8"/>
  <c r="O64" i="8"/>
  <c r="O63" i="8"/>
  <c r="O62" i="8"/>
  <c r="O61" i="8"/>
  <c r="O60" i="8"/>
  <c r="BE59" i="8"/>
  <c r="BD59" i="8"/>
  <c r="BC59" i="8"/>
  <c r="BB59" i="8"/>
  <c r="S59" i="8"/>
  <c r="O59" i="8"/>
  <c r="K59" i="8"/>
  <c r="G59" i="8"/>
  <c r="BA59" i="8" s="1"/>
  <c r="BE58" i="8"/>
  <c r="BD58" i="8"/>
  <c r="BC58" i="8"/>
  <c r="BB58" i="8"/>
  <c r="S58" i="8"/>
  <c r="O58" i="8"/>
  <c r="K58" i="8"/>
  <c r="G58" i="8"/>
  <c r="BA58" i="8" s="1"/>
  <c r="BE57" i="8"/>
  <c r="BD57" i="8"/>
  <c r="BC57" i="8"/>
  <c r="BB57" i="8"/>
  <c r="S57" i="8"/>
  <c r="O57" i="8"/>
  <c r="K57" i="8"/>
  <c r="G57" i="8"/>
  <c r="BA57" i="8" s="1"/>
  <c r="BE56" i="8"/>
  <c r="BD56" i="8"/>
  <c r="BC56" i="8"/>
  <c r="BB56" i="8"/>
  <c r="S56" i="8"/>
  <c r="O56" i="8"/>
  <c r="K56" i="8"/>
  <c r="G56" i="8"/>
  <c r="BA56" i="8" s="1"/>
  <c r="BE55" i="8"/>
  <c r="BD55" i="8"/>
  <c r="BC55" i="8"/>
  <c r="BB55" i="8"/>
  <c r="S55" i="8"/>
  <c r="O55" i="8"/>
  <c r="K55" i="8"/>
  <c r="G55" i="8"/>
  <c r="BA55" i="8" s="1"/>
  <c r="BE54" i="8"/>
  <c r="BD54" i="8"/>
  <c r="BC54" i="8"/>
  <c r="BB54" i="8"/>
  <c r="S54" i="8"/>
  <c r="O54" i="8"/>
  <c r="K54" i="8"/>
  <c r="G54" i="8"/>
  <c r="BA54" i="8" s="1"/>
  <c r="BE53" i="8"/>
  <c r="BD53" i="8"/>
  <c r="BC53" i="8"/>
  <c r="BB53" i="8"/>
  <c r="S53" i="8"/>
  <c r="O53" i="8"/>
  <c r="K53" i="8"/>
  <c r="G53" i="8"/>
  <c r="BA53" i="8" s="1"/>
  <c r="BE52" i="8"/>
  <c r="BD52" i="8"/>
  <c r="BC52" i="8"/>
  <c r="BB52" i="8"/>
  <c r="S52" i="8"/>
  <c r="O52" i="8"/>
  <c r="K52" i="8"/>
  <c r="G52" i="8"/>
  <c r="BA52" i="8" s="1"/>
  <c r="BE51" i="8"/>
  <c r="BE66" i="8" s="1"/>
  <c r="BD51" i="8"/>
  <c r="BD66" i="8" s="1"/>
  <c r="BC51" i="8"/>
  <c r="BC66" i="8" s="1"/>
  <c r="BB51" i="8"/>
  <c r="BB66" i="8" s="1"/>
  <c r="S51" i="8"/>
  <c r="S66" i="8" s="1"/>
  <c r="O51" i="8"/>
  <c r="K51" i="8"/>
  <c r="K66" i="8" s="1"/>
  <c r="G51" i="8"/>
  <c r="G66" i="8" s="1"/>
  <c r="C49" i="8"/>
  <c r="O48" i="8"/>
  <c r="BE47" i="8"/>
  <c r="BD47" i="8"/>
  <c r="BC47" i="8"/>
  <c r="BB47" i="8"/>
  <c r="S47" i="8"/>
  <c r="O47" i="8"/>
  <c r="K47" i="8"/>
  <c r="G47" i="8"/>
  <c r="BA47" i="8" s="1"/>
  <c r="O46" i="8"/>
  <c r="BE45" i="8"/>
  <c r="BD45" i="8"/>
  <c r="BC45" i="8"/>
  <c r="BB45" i="8"/>
  <c r="S45" i="8"/>
  <c r="O45" i="8"/>
  <c r="K45" i="8"/>
  <c r="G45" i="8"/>
  <c r="BA45" i="8" s="1"/>
  <c r="BE44" i="8"/>
  <c r="BD44" i="8"/>
  <c r="BC44" i="8"/>
  <c r="BB44" i="8"/>
  <c r="S44" i="8"/>
  <c r="O44" i="8"/>
  <c r="K44" i="8"/>
  <c r="G44" i="8"/>
  <c r="BA44" i="8" s="1"/>
  <c r="BE43" i="8"/>
  <c r="BD43" i="8"/>
  <c r="BC43" i="8"/>
  <c r="BB43" i="8"/>
  <c r="S43" i="8"/>
  <c r="O43" i="8"/>
  <c r="K43" i="8"/>
  <c r="G43" i="8"/>
  <c r="BA43" i="8" s="1"/>
  <c r="BE42" i="8"/>
  <c r="BD42" i="8"/>
  <c r="BC42" i="8"/>
  <c r="BB42" i="8"/>
  <c r="S42" i="8"/>
  <c r="O42" i="8"/>
  <c r="K42" i="8"/>
  <c r="G42" i="8"/>
  <c r="BA42" i="8" s="1"/>
  <c r="BE41" i="8"/>
  <c r="BD41" i="8"/>
  <c r="BC41" i="8"/>
  <c r="BB41" i="8"/>
  <c r="S41" i="8"/>
  <c r="O41" i="8"/>
  <c r="K41" i="8"/>
  <c r="G41" i="8"/>
  <c r="BA41" i="8" s="1"/>
  <c r="BE40" i="8"/>
  <c r="BD40" i="8"/>
  <c r="BC40" i="8"/>
  <c r="BB40" i="8"/>
  <c r="S40" i="8"/>
  <c r="O40" i="8"/>
  <c r="K40" i="8"/>
  <c r="G40" i="8"/>
  <c r="BA40" i="8" s="1"/>
  <c r="O39" i="8"/>
  <c r="BE38" i="8"/>
  <c r="BD38" i="8"/>
  <c r="BC38" i="8"/>
  <c r="BB38" i="8"/>
  <c r="S38" i="8"/>
  <c r="O38" i="8"/>
  <c r="K38" i="8"/>
  <c r="G38" i="8"/>
  <c r="BA38" i="8" s="1"/>
  <c r="BE37" i="8"/>
  <c r="BD37" i="8"/>
  <c r="BC37" i="8"/>
  <c r="BB37" i="8"/>
  <c r="S37" i="8"/>
  <c r="O37" i="8"/>
  <c r="K37" i="8"/>
  <c r="G37" i="8"/>
  <c r="BA37" i="8" s="1"/>
  <c r="BE36" i="8"/>
  <c r="BD36" i="8"/>
  <c r="BC36" i="8"/>
  <c r="BB36" i="8"/>
  <c r="S36" i="8"/>
  <c r="O36" i="8"/>
  <c r="K36" i="8"/>
  <c r="G36" i="8"/>
  <c r="BA36" i="8" s="1"/>
  <c r="BE35" i="8"/>
  <c r="BD35" i="8"/>
  <c r="BC35" i="8"/>
  <c r="BB35" i="8"/>
  <c r="S35" i="8"/>
  <c r="O35" i="8"/>
  <c r="K35" i="8"/>
  <c r="G35" i="8"/>
  <c r="BA35" i="8" s="1"/>
  <c r="BE34" i="8"/>
  <c r="BD34" i="8"/>
  <c r="BC34" i="8"/>
  <c r="BB34" i="8"/>
  <c r="BB49" i="8" s="1"/>
  <c r="S34" i="8"/>
  <c r="O34" i="8"/>
  <c r="K34" i="8"/>
  <c r="G34" i="8"/>
  <c r="G49" i="8" s="1"/>
  <c r="C32" i="8"/>
  <c r="O31" i="8"/>
  <c r="O30" i="8"/>
  <c r="BE29" i="8"/>
  <c r="BE32" i="8" s="1"/>
  <c r="BD29" i="8"/>
  <c r="BC29" i="8"/>
  <c r="BB29" i="8"/>
  <c r="S29" i="8"/>
  <c r="O29" i="8"/>
  <c r="K29" i="8"/>
  <c r="G29" i="8"/>
  <c r="BA29" i="8" s="1"/>
  <c r="O28" i="8"/>
  <c r="G28" i="8"/>
  <c r="BE27" i="8"/>
  <c r="BD27" i="8"/>
  <c r="BC27" i="8"/>
  <c r="BB27" i="8"/>
  <c r="BB32" i="8" s="1"/>
  <c r="S27" i="8"/>
  <c r="O27" i="8"/>
  <c r="K27" i="8"/>
  <c r="K32" i="8" s="1"/>
  <c r="G27" i="8"/>
  <c r="BA27" i="8" s="1"/>
  <c r="BA32" i="8" s="1"/>
  <c r="C25" i="8"/>
  <c r="O24" i="8"/>
  <c r="BE23" i="8"/>
  <c r="BD23" i="8"/>
  <c r="BC23" i="8"/>
  <c r="BB23" i="8"/>
  <c r="S23" i="8"/>
  <c r="O23" i="8"/>
  <c r="K23" i="8"/>
  <c r="G23" i="8"/>
  <c r="BA23" i="8" s="1"/>
  <c r="BE22" i="8"/>
  <c r="BD22" i="8"/>
  <c r="BC22" i="8"/>
  <c r="BB22" i="8"/>
  <c r="S22" i="8"/>
  <c r="O22" i="8"/>
  <c r="K22" i="8"/>
  <c r="G22" i="8"/>
  <c r="BA22" i="8" s="1"/>
  <c r="BE21" i="8"/>
  <c r="BD21" i="8"/>
  <c r="BC21" i="8"/>
  <c r="BB21" i="8"/>
  <c r="S21" i="8"/>
  <c r="O21" i="8"/>
  <c r="K21" i="8"/>
  <c r="G21" i="8"/>
  <c r="BA21" i="8" s="1"/>
  <c r="BE20" i="8"/>
  <c r="BD20" i="8"/>
  <c r="BC20" i="8"/>
  <c r="BB20" i="8"/>
  <c r="S20" i="8"/>
  <c r="O20" i="8"/>
  <c r="K20" i="8"/>
  <c r="G20" i="8"/>
  <c r="BA20" i="8" s="1"/>
  <c r="BE19" i="8"/>
  <c r="BD19" i="8"/>
  <c r="BC19" i="8"/>
  <c r="BB19" i="8"/>
  <c r="S19" i="8"/>
  <c r="O19" i="8"/>
  <c r="K19" i="8"/>
  <c r="G19" i="8"/>
  <c r="BA19" i="8" s="1"/>
  <c r="BE18" i="8"/>
  <c r="BE25" i="8" s="1"/>
  <c r="BD18" i="8"/>
  <c r="BD25" i="8" s="1"/>
  <c r="BC18" i="8"/>
  <c r="BC25" i="8" s="1"/>
  <c r="BB18" i="8"/>
  <c r="BB25" i="8" s="1"/>
  <c r="S18" i="8"/>
  <c r="S25" i="8" s="1"/>
  <c r="O18" i="8"/>
  <c r="O25" i="8" s="1"/>
  <c r="K18" i="8"/>
  <c r="K25" i="8" s="1"/>
  <c r="G18" i="8"/>
  <c r="G25" i="8" s="1"/>
  <c r="C16" i="8"/>
  <c r="O15" i="8"/>
  <c r="O14" i="8"/>
  <c r="BE13" i="8"/>
  <c r="BD13" i="8"/>
  <c r="BC13" i="8"/>
  <c r="BB13" i="8"/>
  <c r="S13" i="8"/>
  <c r="O13" i="8"/>
  <c r="K13" i="8"/>
  <c r="G13" i="8"/>
  <c r="BA13" i="8" s="1"/>
  <c r="O12" i="8"/>
  <c r="BE11" i="8"/>
  <c r="BD11" i="8"/>
  <c r="BC11" i="8"/>
  <c r="BB11" i="8"/>
  <c r="S11" i="8"/>
  <c r="O11" i="8"/>
  <c r="K11" i="8"/>
  <c r="G11" i="8"/>
  <c r="BA11" i="8" s="1"/>
  <c r="BE10" i="8"/>
  <c r="BD10" i="8"/>
  <c r="BC10" i="8"/>
  <c r="BB10" i="8"/>
  <c r="S10" i="8"/>
  <c r="O10" i="8"/>
  <c r="K10" i="8"/>
  <c r="G10" i="8"/>
  <c r="BA10" i="8" s="1"/>
  <c r="BE9" i="8"/>
  <c r="BE16" i="8" s="1"/>
  <c r="BD9" i="8"/>
  <c r="BC9" i="8"/>
  <c r="BB9" i="8"/>
  <c r="BB16" i="8" s="1"/>
  <c r="S9" i="8"/>
  <c r="S16" i="8" s="1"/>
  <c r="O9" i="8"/>
  <c r="K9" i="8"/>
  <c r="G9" i="8"/>
  <c r="G16" i="8" s="1"/>
  <c r="O8" i="8"/>
  <c r="C4" i="8"/>
  <c r="H3" i="8"/>
  <c r="C3" i="8"/>
  <c r="N27" i="7"/>
  <c r="M27" i="7"/>
  <c r="L27" i="7"/>
  <c r="K27" i="7"/>
  <c r="J27" i="7"/>
  <c r="I27" i="7"/>
  <c r="H27" i="7"/>
  <c r="G27" i="7"/>
  <c r="F27" i="7"/>
  <c r="E27" i="7"/>
  <c r="B27" i="7"/>
  <c r="A27" i="7"/>
  <c r="N26" i="7"/>
  <c r="M26" i="7"/>
  <c r="L26" i="7"/>
  <c r="K26" i="7"/>
  <c r="J26" i="7"/>
  <c r="I26" i="7"/>
  <c r="H26" i="7"/>
  <c r="G26" i="7"/>
  <c r="F26" i="7"/>
  <c r="E26" i="7"/>
  <c r="B26" i="7"/>
  <c r="A26" i="7"/>
  <c r="N25" i="7"/>
  <c r="M25" i="7"/>
  <c r="L25" i="7"/>
  <c r="K25" i="7"/>
  <c r="J25" i="7"/>
  <c r="I25" i="7"/>
  <c r="H25" i="7"/>
  <c r="G25" i="7"/>
  <c r="F25" i="7"/>
  <c r="E25" i="7"/>
  <c r="B25" i="7"/>
  <c r="A25" i="7"/>
  <c r="N24" i="7"/>
  <c r="M24" i="7"/>
  <c r="L24" i="7"/>
  <c r="K24" i="7"/>
  <c r="J24" i="7"/>
  <c r="I24" i="7"/>
  <c r="H24" i="7"/>
  <c r="G24" i="7"/>
  <c r="F24" i="7"/>
  <c r="E24" i="7"/>
  <c r="B24" i="7"/>
  <c r="A24" i="7"/>
  <c r="N23" i="7"/>
  <c r="M23" i="7"/>
  <c r="L23" i="7"/>
  <c r="K23" i="7"/>
  <c r="J23" i="7"/>
  <c r="I23" i="7"/>
  <c r="H23" i="7"/>
  <c r="G23" i="7"/>
  <c r="F23" i="7"/>
  <c r="E23" i="7"/>
  <c r="B23" i="7"/>
  <c r="A23" i="7"/>
  <c r="N22" i="7"/>
  <c r="M22" i="7"/>
  <c r="L22" i="7"/>
  <c r="K22" i="7"/>
  <c r="J22" i="7"/>
  <c r="I22" i="7"/>
  <c r="H22" i="7"/>
  <c r="G22" i="7"/>
  <c r="F22" i="7"/>
  <c r="E22" i="7"/>
  <c r="B22" i="7"/>
  <c r="A22" i="7"/>
  <c r="N21" i="7"/>
  <c r="M21" i="7"/>
  <c r="L21" i="7"/>
  <c r="K21" i="7"/>
  <c r="J21" i="7"/>
  <c r="I21" i="7"/>
  <c r="H21" i="7"/>
  <c r="G21" i="7"/>
  <c r="F21" i="7"/>
  <c r="E21" i="7"/>
  <c r="B21" i="7"/>
  <c r="A21" i="7"/>
  <c r="N20" i="7"/>
  <c r="M20" i="7"/>
  <c r="L20" i="7"/>
  <c r="K20" i="7"/>
  <c r="J20" i="7"/>
  <c r="I20" i="7"/>
  <c r="H20" i="7"/>
  <c r="G20" i="7"/>
  <c r="F20" i="7"/>
  <c r="E20" i="7"/>
  <c r="B20" i="7"/>
  <c r="A20" i="7"/>
  <c r="N19" i="7"/>
  <c r="M19" i="7"/>
  <c r="L19" i="7"/>
  <c r="K19" i="7"/>
  <c r="J19" i="7"/>
  <c r="I19" i="7"/>
  <c r="H19" i="7"/>
  <c r="G19" i="7"/>
  <c r="F19" i="7"/>
  <c r="E19" i="7"/>
  <c r="B19" i="7"/>
  <c r="A19" i="7"/>
  <c r="N18" i="7"/>
  <c r="M18" i="7"/>
  <c r="L18" i="7"/>
  <c r="K18" i="7"/>
  <c r="J18" i="7"/>
  <c r="I18" i="7"/>
  <c r="H18" i="7"/>
  <c r="G18" i="7"/>
  <c r="F18" i="7"/>
  <c r="E18" i="7"/>
  <c r="B18" i="7"/>
  <c r="A18" i="7"/>
  <c r="N17" i="7"/>
  <c r="M17" i="7"/>
  <c r="L17" i="7"/>
  <c r="K17" i="7"/>
  <c r="J17" i="7"/>
  <c r="I17" i="7"/>
  <c r="H17" i="7"/>
  <c r="G17" i="7"/>
  <c r="F17" i="7"/>
  <c r="E17" i="7"/>
  <c r="B17" i="7"/>
  <c r="A17" i="7"/>
  <c r="N16" i="7"/>
  <c r="M16" i="7"/>
  <c r="L16" i="7"/>
  <c r="K16" i="7"/>
  <c r="J16" i="7"/>
  <c r="I16" i="7"/>
  <c r="H16" i="7"/>
  <c r="G16" i="7"/>
  <c r="F16" i="7"/>
  <c r="E16" i="7"/>
  <c r="B16" i="7"/>
  <c r="A16" i="7"/>
  <c r="N15" i="7"/>
  <c r="M15" i="7"/>
  <c r="L15" i="7"/>
  <c r="K15" i="7"/>
  <c r="J15" i="7"/>
  <c r="I15" i="7"/>
  <c r="H15" i="7"/>
  <c r="G15" i="7"/>
  <c r="F15" i="7"/>
  <c r="E15" i="7"/>
  <c r="B15" i="7"/>
  <c r="A15" i="7"/>
  <c r="N14" i="7"/>
  <c r="M14" i="7"/>
  <c r="L14" i="7"/>
  <c r="K14" i="7"/>
  <c r="J14" i="7"/>
  <c r="I14" i="7"/>
  <c r="H14" i="7"/>
  <c r="G14" i="7"/>
  <c r="F14" i="7"/>
  <c r="E14" i="7"/>
  <c r="B14" i="7"/>
  <c r="A14" i="7"/>
  <c r="N13" i="7"/>
  <c r="M13" i="7"/>
  <c r="L13" i="7"/>
  <c r="K13" i="7"/>
  <c r="J13" i="7"/>
  <c r="I13" i="7"/>
  <c r="H13" i="7"/>
  <c r="G13" i="7"/>
  <c r="F13" i="7"/>
  <c r="E13" i="7"/>
  <c r="B13" i="7"/>
  <c r="A13" i="7"/>
  <c r="N12" i="7"/>
  <c r="M12" i="7"/>
  <c r="L12" i="7"/>
  <c r="K12" i="7"/>
  <c r="J12" i="7"/>
  <c r="I12" i="7"/>
  <c r="H12" i="7"/>
  <c r="G12" i="7"/>
  <c r="F12" i="7"/>
  <c r="E12" i="7"/>
  <c r="B12" i="7"/>
  <c r="A12" i="7"/>
  <c r="N11" i="7"/>
  <c r="M11" i="7"/>
  <c r="L11" i="7"/>
  <c r="K11" i="7"/>
  <c r="J11" i="7"/>
  <c r="I11" i="7"/>
  <c r="H11" i="7"/>
  <c r="G11" i="7"/>
  <c r="F11" i="7"/>
  <c r="E11" i="7"/>
  <c r="B11" i="7"/>
  <c r="A11" i="7"/>
  <c r="N10" i="7"/>
  <c r="M10" i="7"/>
  <c r="L10" i="7"/>
  <c r="K10" i="7"/>
  <c r="J10" i="7"/>
  <c r="I10" i="7"/>
  <c r="H10" i="7"/>
  <c r="G10" i="7"/>
  <c r="F10" i="7"/>
  <c r="B10" i="7"/>
  <c r="A10" i="7"/>
  <c r="N9" i="7"/>
  <c r="M9" i="7"/>
  <c r="L9" i="7"/>
  <c r="K9" i="7"/>
  <c r="J9" i="7"/>
  <c r="I9" i="7"/>
  <c r="H9" i="7"/>
  <c r="G9" i="7"/>
  <c r="F9" i="7"/>
  <c r="E9" i="7"/>
  <c r="B9" i="7"/>
  <c r="A9" i="7"/>
  <c r="N8" i="7"/>
  <c r="M8" i="7"/>
  <c r="L8" i="7"/>
  <c r="K8" i="7"/>
  <c r="J8" i="7"/>
  <c r="I8" i="7"/>
  <c r="H8" i="7"/>
  <c r="G8" i="7"/>
  <c r="F8" i="7"/>
  <c r="E8" i="7"/>
  <c r="B8" i="7"/>
  <c r="A8" i="7"/>
  <c r="N7" i="7"/>
  <c r="M7" i="7"/>
  <c r="L7" i="7"/>
  <c r="K7" i="7"/>
  <c r="J7" i="7"/>
  <c r="I7" i="7"/>
  <c r="H7" i="7"/>
  <c r="G7" i="7"/>
  <c r="F7" i="7"/>
  <c r="E7" i="7"/>
  <c r="B7" i="7"/>
  <c r="A7" i="7"/>
  <c r="C2" i="7"/>
  <c r="C1" i="7"/>
  <c r="O187" i="6"/>
  <c r="C179" i="6"/>
  <c r="O178" i="6"/>
  <c r="O177" i="6"/>
  <c r="O176" i="6"/>
  <c r="BE175" i="6"/>
  <c r="BE179" i="6" s="1"/>
  <c r="BC175" i="6"/>
  <c r="BC179" i="6" s="1"/>
  <c r="BB175" i="6"/>
  <c r="BB179" i="6" s="1"/>
  <c r="BA175" i="6"/>
  <c r="BA179" i="6" s="1"/>
  <c r="S175" i="6"/>
  <c r="S179" i="6" s="1"/>
  <c r="Q175" i="6"/>
  <c r="Q179" i="6" s="1"/>
  <c r="O175" i="6"/>
  <c r="K175" i="6"/>
  <c r="K179" i="6" s="1"/>
  <c r="I175" i="6"/>
  <c r="I179" i="6" s="1"/>
  <c r="G175" i="6"/>
  <c r="G179" i="6" s="1"/>
  <c r="C173" i="6"/>
  <c r="Q172" i="6"/>
  <c r="O172" i="6"/>
  <c r="BE171" i="6"/>
  <c r="BD171" i="6"/>
  <c r="BC171" i="6"/>
  <c r="BB171" i="6"/>
  <c r="BA171" i="6"/>
  <c r="S171" i="6"/>
  <c r="Q171" i="6"/>
  <c r="O171" i="6"/>
  <c r="K171" i="6"/>
  <c r="I171" i="6"/>
  <c r="G171" i="6"/>
  <c r="BE170" i="6"/>
  <c r="BD170" i="6"/>
  <c r="BC170" i="6"/>
  <c r="BA170" i="6"/>
  <c r="S170" i="6"/>
  <c r="Q170" i="6"/>
  <c r="O170" i="6"/>
  <c r="K170" i="6"/>
  <c r="I170" i="6"/>
  <c r="G170" i="6"/>
  <c r="BB170" i="6" s="1"/>
  <c r="BE169" i="6"/>
  <c r="BD169" i="6"/>
  <c r="BC169" i="6"/>
  <c r="BA169" i="6"/>
  <c r="S169" i="6"/>
  <c r="Q169" i="6"/>
  <c r="O169" i="6"/>
  <c r="K169" i="6"/>
  <c r="I169" i="6"/>
  <c r="G169" i="6"/>
  <c r="BB169" i="6" s="1"/>
  <c r="BE168" i="6"/>
  <c r="BD168" i="6"/>
  <c r="BC168" i="6"/>
  <c r="BA168" i="6"/>
  <c r="BA173" i="6" s="1"/>
  <c r="S168" i="6"/>
  <c r="Q168" i="6"/>
  <c r="O168" i="6"/>
  <c r="K168" i="6"/>
  <c r="K173" i="6" s="1"/>
  <c r="I168" i="6"/>
  <c r="G168" i="6"/>
  <c r="C166" i="6"/>
  <c r="O165" i="6"/>
  <c r="BE164" i="6"/>
  <c r="BD164" i="6"/>
  <c r="BC164" i="6"/>
  <c r="BA164" i="6"/>
  <c r="S164" i="6"/>
  <c r="Q164" i="6"/>
  <c r="O164" i="6"/>
  <c r="K164" i="6"/>
  <c r="I164" i="6"/>
  <c r="G164" i="6"/>
  <c r="BB164" i="6" s="1"/>
  <c r="BE163" i="6"/>
  <c r="BD163" i="6"/>
  <c r="BD166" i="6" s="1"/>
  <c r="BC163" i="6"/>
  <c r="BC166" i="6" s="1"/>
  <c r="BA163" i="6"/>
  <c r="S163" i="6"/>
  <c r="S166" i="6" s="1"/>
  <c r="Q163" i="6"/>
  <c r="Q166" i="6" s="1"/>
  <c r="O163" i="6"/>
  <c r="K163" i="6"/>
  <c r="I163" i="6"/>
  <c r="I166" i="6" s="1"/>
  <c r="G163" i="6"/>
  <c r="G166" i="6" s="1"/>
  <c r="C161" i="6"/>
  <c r="BE160" i="6"/>
  <c r="BD160" i="6"/>
  <c r="BC160" i="6"/>
  <c r="BA160" i="6"/>
  <c r="S160" i="6"/>
  <c r="Q160" i="6"/>
  <c r="O160" i="6"/>
  <c r="K160" i="6"/>
  <c r="I160" i="6"/>
  <c r="G160" i="6"/>
  <c r="BB160" i="6" s="1"/>
  <c r="Q159" i="6"/>
  <c r="O159" i="6"/>
  <c r="Q158" i="6"/>
  <c r="O158" i="6"/>
  <c r="BE157" i="6"/>
  <c r="BD157" i="6"/>
  <c r="BC157" i="6"/>
  <c r="BB157" i="6"/>
  <c r="BA157" i="6"/>
  <c r="S157" i="6"/>
  <c r="Q157" i="6"/>
  <c r="O157" i="6"/>
  <c r="K157" i="6"/>
  <c r="I157" i="6"/>
  <c r="G157" i="6"/>
  <c r="BE156" i="6"/>
  <c r="BD156" i="6"/>
  <c r="BC156" i="6"/>
  <c r="BA156" i="6"/>
  <c r="S156" i="6"/>
  <c r="Q156" i="6"/>
  <c r="O156" i="6"/>
  <c r="K156" i="6"/>
  <c r="I156" i="6"/>
  <c r="G156" i="6"/>
  <c r="BB156" i="6" s="1"/>
  <c r="BE155" i="6"/>
  <c r="BD155" i="6"/>
  <c r="BC155" i="6"/>
  <c r="BA155" i="6"/>
  <c r="S155" i="6"/>
  <c r="Q155" i="6"/>
  <c r="O155" i="6"/>
  <c r="K155" i="6"/>
  <c r="I155" i="6"/>
  <c r="G155" i="6"/>
  <c r="BB155" i="6" s="1"/>
  <c r="BE154" i="6"/>
  <c r="BD154" i="6"/>
  <c r="BC154" i="6"/>
  <c r="BA154" i="6"/>
  <c r="BA161" i="6" s="1"/>
  <c r="S154" i="6"/>
  <c r="Q154" i="6"/>
  <c r="O154" i="6"/>
  <c r="K154" i="6"/>
  <c r="K161" i="6" s="1"/>
  <c r="I154" i="6"/>
  <c r="G154" i="6"/>
  <c r="BB154" i="6" s="1"/>
  <c r="C152" i="6"/>
  <c r="O151" i="6"/>
  <c r="BE150" i="6"/>
  <c r="BD150" i="6"/>
  <c r="BC150" i="6"/>
  <c r="BA150" i="6"/>
  <c r="S150" i="6"/>
  <c r="Q150" i="6"/>
  <c r="O150" i="6"/>
  <c r="K150" i="6"/>
  <c r="I150" i="6"/>
  <c r="G150" i="6"/>
  <c r="BB150" i="6" s="1"/>
  <c r="BE149" i="6"/>
  <c r="BD149" i="6"/>
  <c r="BD152" i="6" s="1"/>
  <c r="BC149" i="6"/>
  <c r="BA149" i="6"/>
  <c r="S149" i="6"/>
  <c r="S152" i="6" s="1"/>
  <c r="Q149" i="6"/>
  <c r="O149" i="6"/>
  <c r="K149" i="6"/>
  <c r="I149" i="6"/>
  <c r="I152" i="6" s="1"/>
  <c r="G149" i="6"/>
  <c r="BB149" i="6" s="1"/>
  <c r="BE148" i="6"/>
  <c r="BD148" i="6"/>
  <c r="BC148" i="6"/>
  <c r="BC152" i="6" s="1"/>
  <c r="BA148" i="6"/>
  <c r="S148" i="6"/>
  <c r="Q148" i="6"/>
  <c r="O148" i="6"/>
  <c r="K148" i="6"/>
  <c r="I148" i="6"/>
  <c r="G148" i="6"/>
  <c r="C146" i="6"/>
  <c r="BE145" i="6"/>
  <c r="BE146" i="6" s="1"/>
  <c r="BD145" i="6"/>
  <c r="BD146" i="6" s="1"/>
  <c r="BC145" i="6"/>
  <c r="BC146" i="6" s="1"/>
  <c r="BB145" i="6"/>
  <c r="BB146" i="6" s="1"/>
  <c r="BA145" i="6"/>
  <c r="BA146" i="6" s="1"/>
  <c r="S145" i="6"/>
  <c r="S146" i="6" s="1"/>
  <c r="Q145" i="6"/>
  <c r="Q146" i="6" s="1"/>
  <c r="O145" i="6"/>
  <c r="O146" i="6" s="1"/>
  <c r="K145" i="6"/>
  <c r="K146" i="6" s="1"/>
  <c r="I145" i="6"/>
  <c r="I146" i="6" s="1"/>
  <c r="G145" i="6"/>
  <c r="G146" i="6" s="1"/>
  <c r="C143" i="6"/>
  <c r="BE142" i="6"/>
  <c r="BD142" i="6"/>
  <c r="BC142" i="6"/>
  <c r="BA142" i="6"/>
  <c r="S142" i="6"/>
  <c r="Q142" i="6"/>
  <c r="K142" i="6"/>
  <c r="I142" i="6"/>
  <c r="G142" i="6"/>
  <c r="BB142" i="6" s="1"/>
  <c r="BE141" i="6"/>
  <c r="BD141" i="6"/>
  <c r="BC141" i="6"/>
  <c r="BA141" i="6"/>
  <c r="S141" i="6"/>
  <c r="Q141" i="6"/>
  <c r="K141" i="6"/>
  <c r="I141" i="6"/>
  <c r="G141" i="6"/>
  <c r="BB141" i="6" s="1"/>
  <c r="BE140" i="6"/>
  <c r="BD140" i="6"/>
  <c r="BD143" i="6" s="1"/>
  <c r="BC140" i="6"/>
  <c r="BA140" i="6"/>
  <c r="S140" i="6"/>
  <c r="Q140" i="6"/>
  <c r="Q143" i="6" s="1"/>
  <c r="O140" i="6"/>
  <c r="O143" i="6" s="1"/>
  <c r="K140" i="6"/>
  <c r="I140" i="6"/>
  <c r="G140" i="6"/>
  <c r="BB140" i="6" s="1"/>
  <c r="BB143" i="6" s="1"/>
  <c r="C138" i="6"/>
  <c r="O137" i="6"/>
  <c r="O136" i="6"/>
  <c r="O135" i="6"/>
  <c r="BE134" i="6"/>
  <c r="BE138" i="6" s="1"/>
  <c r="BD134" i="6"/>
  <c r="BD138" i="6" s="1"/>
  <c r="BC134" i="6"/>
  <c r="BC138" i="6" s="1"/>
  <c r="BA134" i="6"/>
  <c r="BA138" i="6" s="1"/>
  <c r="S134" i="6"/>
  <c r="S138" i="6" s="1"/>
  <c r="Q134" i="6"/>
  <c r="Q138" i="6" s="1"/>
  <c r="O134" i="6"/>
  <c r="K134" i="6"/>
  <c r="K138" i="6" s="1"/>
  <c r="I134" i="6"/>
  <c r="I138" i="6" s="1"/>
  <c r="G134" i="6"/>
  <c r="G138" i="6" s="1"/>
  <c r="C132" i="6"/>
  <c r="BE131" i="6"/>
  <c r="BD131" i="6"/>
  <c r="BD132" i="6" s="1"/>
  <c r="BC131" i="6"/>
  <c r="BA131" i="6"/>
  <c r="S131" i="6"/>
  <c r="S132" i="6" s="1"/>
  <c r="Q131" i="6"/>
  <c r="O131" i="6"/>
  <c r="O132" i="6" s="1"/>
  <c r="K131" i="6"/>
  <c r="I131" i="6"/>
  <c r="G131" i="6"/>
  <c r="BB131" i="6" s="1"/>
  <c r="BE130" i="6"/>
  <c r="BE132" i="6" s="1"/>
  <c r="BD130" i="6"/>
  <c r="BC130" i="6"/>
  <c r="BC132" i="6" s="1"/>
  <c r="BA130" i="6"/>
  <c r="BA132" i="6" s="1"/>
  <c r="S130" i="6"/>
  <c r="Q130" i="6"/>
  <c r="K130" i="6"/>
  <c r="K132" i="6" s="1"/>
  <c r="I130" i="6"/>
  <c r="G130" i="6"/>
  <c r="C128" i="6"/>
  <c r="BE127" i="6"/>
  <c r="BD127" i="6"/>
  <c r="BC127" i="6"/>
  <c r="BA127" i="6"/>
  <c r="S127" i="6"/>
  <c r="Q127" i="6"/>
  <c r="O127" i="6"/>
  <c r="K127" i="6"/>
  <c r="I127" i="6"/>
  <c r="G127" i="6"/>
  <c r="BB127" i="6" s="1"/>
  <c r="BE126" i="6"/>
  <c r="BD126" i="6"/>
  <c r="BC126" i="6"/>
  <c r="BA126" i="6"/>
  <c r="S126" i="6"/>
  <c r="Q126" i="6"/>
  <c r="O126" i="6"/>
  <c r="K126" i="6"/>
  <c r="I126" i="6"/>
  <c r="G126" i="6"/>
  <c r="BB126" i="6" s="1"/>
  <c r="BE125" i="6"/>
  <c r="BD125" i="6"/>
  <c r="BC125" i="6"/>
  <c r="BA125" i="6"/>
  <c r="S125" i="6"/>
  <c r="Q125" i="6"/>
  <c r="O125" i="6"/>
  <c r="K125" i="6"/>
  <c r="I125" i="6"/>
  <c r="G125" i="6"/>
  <c r="BB125" i="6" s="1"/>
  <c r="BE124" i="6"/>
  <c r="BD124" i="6"/>
  <c r="BC124" i="6"/>
  <c r="BA124" i="6"/>
  <c r="S124" i="6"/>
  <c r="Q124" i="6"/>
  <c r="O124" i="6"/>
  <c r="K124" i="6"/>
  <c r="I124" i="6"/>
  <c r="G124" i="6"/>
  <c r="BB124" i="6" s="1"/>
  <c r="BE123" i="6"/>
  <c r="BD123" i="6"/>
  <c r="BC123" i="6"/>
  <c r="BA123" i="6"/>
  <c r="S123" i="6"/>
  <c r="Q123" i="6"/>
  <c r="O123" i="6"/>
  <c r="K123" i="6"/>
  <c r="I123" i="6"/>
  <c r="G123" i="6"/>
  <c r="BB123" i="6" s="1"/>
  <c r="BE122" i="6"/>
  <c r="BD122" i="6"/>
  <c r="BC122" i="6"/>
  <c r="BA122" i="6"/>
  <c r="S122" i="6"/>
  <c r="Q122" i="6"/>
  <c r="O122" i="6"/>
  <c r="K122" i="6"/>
  <c r="I122" i="6"/>
  <c r="G122" i="6"/>
  <c r="BB122" i="6" s="1"/>
  <c r="O121" i="6"/>
  <c r="O120" i="6"/>
  <c r="BE119" i="6"/>
  <c r="BD119" i="6"/>
  <c r="BC119" i="6"/>
  <c r="BA119" i="6"/>
  <c r="S119" i="6"/>
  <c r="Q119" i="6"/>
  <c r="O119" i="6"/>
  <c r="K119" i="6"/>
  <c r="I119" i="6"/>
  <c r="G119" i="6"/>
  <c r="BB119" i="6" s="1"/>
  <c r="O118" i="6"/>
  <c r="BE117" i="6"/>
  <c r="BD117" i="6"/>
  <c r="BC117" i="6"/>
  <c r="BA117" i="6"/>
  <c r="S117" i="6"/>
  <c r="Q117" i="6"/>
  <c r="O117" i="6"/>
  <c r="K117" i="6"/>
  <c r="I117" i="6"/>
  <c r="G117" i="6"/>
  <c r="BB117" i="6" s="1"/>
  <c r="O116" i="6"/>
  <c r="BE115" i="6"/>
  <c r="BD115" i="6"/>
  <c r="BC115" i="6"/>
  <c r="BA115" i="6"/>
  <c r="S115" i="6"/>
  <c r="Q115" i="6"/>
  <c r="K115" i="6"/>
  <c r="I115" i="6"/>
  <c r="G115" i="6"/>
  <c r="BB115" i="6" s="1"/>
  <c r="O114" i="6"/>
  <c r="BE113" i="6"/>
  <c r="BD113" i="6"/>
  <c r="BC113" i="6"/>
  <c r="BA113" i="6"/>
  <c r="S113" i="6"/>
  <c r="Q113" i="6"/>
  <c r="K113" i="6"/>
  <c r="I113" i="6"/>
  <c r="G113" i="6"/>
  <c r="BB113" i="6" s="1"/>
  <c r="Q112" i="6"/>
  <c r="O112" i="6"/>
  <c r="BE111" i="6"/>
  <c r="BD111" i="6"/>
  <c r="BC111" i="6"/>
  <c r="BA111" i="6"/>
  <c r="S111" i="6"/>
  <c r="Q111" i="6"/>
  <c r="O111" i="6"/>
  <c r="K111" i="6"/>
  <c r="I111" i="6"/>
  <c r="G111" i="6"/>
  <c r="BB111" i="6" s="1"/>
  <c r="Q110" i="6"/>
  <c r="O110" i="6"/>
  <c r="BE109" i="6"/>
  <c r="BD109" i="6"/>
  <c r="BC109" i="6"/>
  <c r="BA109" i="6"/>
  <c r="S109" i="6"/>
  <c r="Q109" i="6"/>
  <c r="O109" i="6"/>
  <c r="K109" i="6"/>
  <c r="I109" i="6"/>
  <c r="G109" i="6"/>
  <c r="BB109" i="6" s="1"/>
  <c r="BE108" i="6"/>
  <c r="BD108" i="6"/>
  <c r="BC108" i="6"/>
  <c r="BA108" i="6"/>
  <c r="S108" i="6"/>
  <c r="Q108" i="6"/>
  <c r="O108" i="6"/>
  <c r="K108" i="6"/>
  <c r="I108" i="6"/>
  <c r="G108" i="6"/>
  <c r="BB108" i="6" s="1"/>
  <c r="BE107" i="6"/>
  <c r="BD107" i="6"/>
  <c r="BC107" i="6"/>
  <c r="BA107" i="6"/>
  <c r="S107" i="6"/>
  <c r="Q107" i="6"/>
  <c r="O107" i="6"/>
  <c r="K107" i="6"/>
  <c r="I107" i="6"/>
  <c r="G107" i="6"/>
  <c r="BB107" i="6" s="1"/>
  <c r="BE106" i="6"/>
  <c r="BD106" i="6"/>
  <c r="BC106" i="6"/>
  <c r="BA106" i="6"/>
  <c r="S106" i="6"/>
  <c r="Q106" i="6"/>
  <c r="O106" i="6"/>
  <c r="K106" i="6"/>
  <c r="I106" i="6"/>
  <c r="G106" i="6"/>
  <c r="BB106" i="6" s="1"/>
  <c r="BE105" i="6"/>
  <c r="BD105" i="6"/>
  <c r="BC105" i="6"/>
  <c r="BA105" i="6"/>
  <c r="S105" i="6"/>
  <c r="Q105" i="6"/>
  <c r="O105" i="6"/>
  <c r="K105" i="6"/>
  <c r="I105" i="6"/>
  <c r="G105" i="6"/>
  <c r="BB105" i="6" s="1"/>
  <c r="BE104" i="6"/>
  <c r="BD104" i="6"/>
  <c r="BC104" i="6"/>
  <c r="BB104" i="6"/>
  <c r="BA104" i="6"/>
  <c r="S104" i="6"/>
  <c r="Q104" i="6"/>
  <c r="O104" i="6"/>
  <c r="K104" i="6"/>
  <c r="I104" i="6"/>
  <c r="G104" i="6"/>
  <c r="BE103" i="6"/>
  <c r="BE128" i="6" s="1"/>
  <c r="BD103" i="6"/>
  <c r="BC103" i="6"/>
  <c r="BA103" i="6"/>
  <c r="S103" i="6"/>
  <c r="S128" i="6" s="1"/>
  <c r="Q103" i="6"/>
  <c r="O103" i="6"/>
  <c r="K103" i="6"/>
  <c r="I103" i="6"/>
  <c r="I128" i="6" s="1"/>
  <c r="G103" i="6"/>
  <c r="BB103" i="6" s="1"/>
  <c r="C101" i="6"/>
  <c r="Q100" i="6"/>
  <c r="O100" i="6"/>
  <c r="BE99" i="6"/>
  <c r="BD99" i="6"/>
  <c r="BC99" i="6"/>
  <c r="BB99" i="6"/>
  <c r="BA99" i="6"/>
  <c r="S99" i="6"/>
  <c r="Q99" i="6"/>
  <c r="O99" i="6"/>
  <c r="K99" i="6"/>
  <c r="I99" i="6"/>
  <c r="G99" i="6"/>
  <c r="BE98" i="6"/>
  <c r="BD98" i="6"/>
  <c r="BC98" i="6"/>
  <c r="BA98" i="6"/>
  <c r="S98" i="6"/>
  <c r="Q98" i="6"/>
  <c r="O98" i="6"/>
  <c r="K98" i="6"/>
  <c r="I98" i="6"/>
  <c r="G98" i="6"/>
  <c r="BB98" i="6" s="1"/>
  <c r="BE97" i="6"/>
  <c r="BD97" i="6"/>
  <c r="BC97" i="6"/>
  <c r="BA97" i="6"/>
  <c r="S97" i="6"/>
  <c r="Q97" i="6"/>
  <c r="O97" i="6"/>
  <c r="K97" i="6"/>
  <c r="I97" i="6"/>
  <c r="G97" i="6"/>
  <c r="BB97" i="6" s="1"/>
  <c r="BE96" i="6"/>
  <c r="BD96" i="6"/>
  <c r="BC96" i="6"/>
  <c r="BA96" i="6"/>
  <c r="S96" i="6"/>
  <c r="Q96" i="6"/>
  <c r="K96" i="6"/>
  <c r="I96" i="6"/>
  <c r="G96" i="6"/>
  <c r="BB96" i="6" s="1"/>
  <c r="BE95" i="6"/>
  <c r="BD95" i="6"/>
  <c r="BC95" i="6"/>
  <c r="BA95" i="6"/>
  <c r="S95" i="6"/>
  <c r="Q95" i="6"/>
  <c r="O95" i="6"/>
  <c r="K95" i="6"/>
  <c r="I95" i="6"/>
  <c r="G95" i="6"/>
  <c r="BB95" i="6" s="1"/>
  <c r="BE94" i="6"/>
  <c r="BD94" i="6"/>
  <c r="BC94" i="6"/>
  <c r="BA94" i="6"/>
  <c r="S94" i="6"/>
  <c r="S101" i="6" s="1"/>
  <c r="Q94" i="6"/>
  <c r="O94" i="6"/>
  <c r="K94" i="6"/>
  <c r="I94" i="6"/>
  <c r="I101" i="6" s="1"/>
  <c r="G94" i="6"/>
  <c r="BB94" i="6" s="1"/>
  <c r="BE93" i="6"/>
  <c r="BD93" i="6"/>
  <c r="BC93" i="6"/>
  <c r="BC101" i="6" s="1"/>
  <c r="BA93" i="6"/>
  <c r="S93" i="6"/>
  <c r="Q93" i="6"/>
  <c r="Q101" i="6" s="1"/>
  <c r="O93" i="6"/>
  <c r="K93" i="6"/>
  <c r="I93" i="6"/>
  <c r="G93" i="6"/>
  <c r="G101" i="6" s="1"/>
  <c r="C91" i="6"/>
  <c r="Q90" i="6"/>
  <c r="O90" i="6"/>
  <c r="O89" i="6"/>
  <c r="BE88" i="6"/>
  <c r="BD88" i="6"/>
  <c r="BC88" i="6"/>
  <c r="BA88" i="6"/>
  <c r="S88" i="6"/>
  <c r="Q88" i="6"/>
  <c r="O88" i="6"/>
  <c r="K88" i="6"/>
  <c r="I88" i="6"/>
  <c r="G88" i="6"/>
  <c r="BB88" i="6" s="1"/>
  <c r="BE87" i="6"/>
  <c r="BD87" i="6"/>
  <c r="BC87" i="6"/>
  <c r="BA87" i="6"/>
  <c r="S87" i="6"/>
  <c r="Q87" i="6"/>
  <c r="O87" i="6"/>
  <c r="K87" i="6"/>
  <c r="I87" i="6"/>
  <c r="G87" i="6"/>
  <c r="BB87" i="6" s="1"/>
  <c r="BE86" i="6"/>
  <c r="BD86" i="6"/>
  <c r="BC86" i="6"/>
  <c r="BA86" i="6"/>
  <c r="S86" i="6"/>
  <c r="Q86" i="6"/>
  <c r="O86" i="6"/>
  <c r="K86" i="6"/>
  <c r="I86" i="6"/>
  <c r="G86" i="6"/>
  <c r="BB86" i="6" s="1"/>
  <c r="BE85" i="6"/>
  <c r="BD85" i="6"/>
  <c r="BC85" i="6"/>
  <c r="BA85" i="6"/>
  <c r="S85" i="6"/>
  <c r="Q85" i="6"/>
  <c r="O85" i="6"/>
  <c r="K85" i="6"/>
  <c r="I85" i="6"/>
  <c r="I91" i="6" s="1"/>
  <c r="G85" i="6"/>
  <c r="BB85" i="6" s="1"/>
  <c r="BE84" i="6"/>
  <c r="BD84" i="6"/>
  <c r="BC84" i="6"/>
  <c r="BA84" i="6"/>
  <c r="S84" i="6"/>
  <c r="Q84" i="6"/>
  <c r="O84" i="6"/>
  <c r="K84" i="6"/>
  <c r="I84" i="6"/>
  <c r="G84" i="6"/>
  <c r="BB84" i="6" s="1"/>
  <c r="BE83" i="6"/>
  <c r="BE91" i="6" s="1"/>
  <c r="BD83" i="6"/>
  <c r="BC83" i="6"/>
  <c r="BA83" i="6"/>
  <c r="S83" i="6"/>
  <c r="S91" i="6" s="1"/>
  <c r="Q83" i="6"/>
  <c r="K83" i="6"/>
  <c r="I83" i="6"/>
  <c r="G83" i="6"/>
  <c r="G91" i="6" s="1"/>
  <c r="C81" i="6"/>
  <c r="Q80" i="6"/>
  <c r="O80" i="6"/>
  <c r="BE79" i="6"/>
  <c r="BD79" i="6"/>
  <c r="BC79" i="6"/>
  <c r="BB79" i="6"/>
  <c r="BA79" i="6"/>
  <c r="S79" i="6"/>
  <c r="Q79" i="6"/>
  <c r="O79" i="6"/>
  <c r="K79" i="6"/>
  <c r="I79" i="6"/>
  <c r="G79" i="6"/>
  <c r="BE78" i="6"/>
  <c r="BD78" i="6"/>
  <c r="BC78" i="6"/>
  <c r="BA78" i="6"/>
  <c r="S78" i="6"/>
  <c r="Q78" i="6"/>
  <c r="O78" i="6"/>
  <c r="K78" i="6"/>
  <c r="I78" i="6"/>
  <c r="G78" i="6"/>
  <c r="BB78" i="6" s="1"/>
  <c r="BE77" i="6"/>
  <c r="BD77" i="6"/>
  <c r="BC77" i="6"/>
  <c r="BB77" i="6"/>
  <c r="BA77" i="6"/>
  <c r="S77" i="6"/>
  <c r="Q77" i="6"/>
  <c r="O77" i="6"/>
  <c r="K77" i="6"/>
  <c r="I77" i="6"/>
  <c r="G77" i="6"/>
  <c r="BE76" i="6"/>
  <c r="BD76" i="6"/>
  <c r="BC76" i="6"/>
  <c r="BA76" i="6"/>
  <c r="S76" i="6"/>
  <c r="Q76" i="6"/>
  <c r="O76" i="6"/>
  <c r="K76" i="6"/>
  <c r="I76" i="6"/>
  <c r="G76" i="6"/>
  <c r="BB76" i="6" s="1"/>
  <c r="BE75" i="6"/>
  <c r="BD75" i="6"/>
  <c r="BC75" i="6"/>
  <c r="BC81" i="6" s="1"/>
  <c r="BA75" i="6"/>
  <c r="S75" i="6"/>
  <c r="Q75" i="6"/>
  <c r="Q81" i="6" s="1"/>
  <c r="O75" i="6"/>
  <c r="K75" i="6"/>
  <c r="I75" i="6"/>
  <c r="G75" i="6"/>
  <c r="G81" i="6" s="1"/>
  <c r="C73" i="6"/>
  <c r="BE72" i="6"/>
  <c r="BD72" i="6"/>
  <c r="BC72" i="6"/>
  <c r="BA72" i="6"/>
  <c r="S72" i="6"/>
  <c r="Q72" i="6"/>
  <c r="O72" i="6"/>
  <c r="K72" i="6"/>
  <c r="I72" i="6"/>
  <c r="G72" i="6"/>
  <c r="BB72" i="6" s="1"/>
  <c r="BE71" i="6"/>
  <c r="BD71" i="6"/>
  <c r="BC71" i="6"/>
  <c r="BB71" i="6"/>
  <c r="BA71" i="6"/>
  <c r="S71" i="6"/>
  <c r="Q71" i="6"/>
  <c r="O71" i="6"/>
  <c r="K71" i="6"/>
  <c r="I71" i="6"/>
  <c r="G71" i="6"/>
  <c r="BE70" i="6"/>
  <c r="BD70" i="6"/>
  <c r="BD73" i="6" s="1"/>
  <c r="BC70" i="6"/>
  <c r="BA70" i="6"/>
  <c r="S70" i="6"/>
  <c r="S73" i="6" s="1"/>
  <c r="Q70" i="6"/>
  <c r="Q73" i="6" s="1"/>
  <c r="O70" i="6"/>
  <c r="K70" i="6"/>
  <c r="I70" i="6"/>
  <c r="I73" i="6" s="1"/>
  <c r="G70" i="6"/>
  <c r="BB70" i="6" s="1"/>
  <c r="O68" i="6"/>
  <c r="C68" i="6"/>
  <c r="O67" i="6"/>
  <c r="BE66" i="6"/>
  <c r="BE68" i="6" s="1"/>
  <c r="BD66" i="6"/>
  <c r="BD68" i="6" s="1"/>
  <c r="BC66" i="6"/>
  <c r="BC68" i="6" s="1"/>
  <c r="BB66" i="6"/>
  <c r="BB68" i="6" s="1"/>
  <c r="S66" i="6"/>
  <c r="S68" i="6" s="1"/>
  <c r="Q66" i="6"/>
  <c r="Q68" i="6" s="1"/>
  <c r="O66" i="6"/>
  <c r="K66" i="6"/>
  <c r="K68" i="6" s="1"/>
  <c r="I66" i="6"/>
  <c r="I68" i="6" s="1"/>
  <c r="G66" i="6"/>
  <c r="G68" i="6" s="1"/>
  <c r="C64" i="6"/>
  <c r="O63" i="6"/>
  <c r="O62" i="6"/>
  <c r="O61" i="6"/>
  <c r="O60" i="6"/>
  <c r="O59" i="6"/>
  <c r="BE58" i="6"/>
  <c r="BD58" i="6"/>
  <c r="BC58" i="6"/>
  <c r="BB58" i="6"/>
  <c r="S58" i="6"/>
  <c r="Q58" i="6"/>
  <c r="O58" i="6"/>
  <c r="K58" i="6"/>
  <c r="I58" i="6"/>
  <c r="G58" i="6"/>
  <c r="BA58" i="6" s="1"/>
  <c r="BE57" i="6"/>
  <c r="BD57" i="6"/>
  <c r="BC57" i="6"/>
  <c r="BB57" i="6"/>
  <c r="S57" i="6"/>
  <c r="Q57" i="6"/>
  <c r="O57" i="6"/>
  <c r="K57" i="6"/>
  <c r="I57" i="6"/>
  <c r="G57" i="6"/>
  <c r="BA57" i="6" s="1"/>
  <c r="BE56" i="6"/>
  <c r="BD56" i="6"/>
  <c r="BC56" i="6"/>
  <c r="BB56" i="6"/>
  <c r="S56" i="6"/>
  <c r="Q56" i="6"/>
  <c r="O56" i="6"/>
  <c r="K56" i="6"/>
  <c r="I56" i="6"/>
  <c r="G56" i="6"/>
  <c r="BA56" i="6" s="1"/>
  <c r="BE55" i="6"/>
  <c r="BD55" i="6"/>
  <c r="BC55" i="6"/>
  <c r="BB55" i="6"/>
  <c r="S55" i="6"/>
  <c r="Q55" i="6"/>
  <c r="O55" i="6"/>
  <c r="K55" i="6"/>
  <c r="I55" i="6"/>
  <c r="G55" i="6"/>
  <c r="BA55" i="6" s="1"/>
  <c r="BE54" i="6"/>
  <c r="BD54" i="6"/>
  <c r="BC54" i="6"/>
  <c r="BB54" i="6"/>
  <c r="S54" i="6"/>
  <c r="Q54" i="6"/>
  <c r="O54" i="6"/>
  <c r="K54" i="6"/>
  <c r="I54" i="6"/>
  <c r="G54" i="6"/>
  <c r="BA54" i="6" s="1"/>
  <c r="BE53" i="6"/>
  <c r="BD53" i="6"/>
  <c r="BC53" i="6"/>
  <c r="BB53" i="6"/>
  <c r="S53" i="6"/>
  <c r="Q53" i="6"/>
  <c r="O53" i="6"/>
  <c r="K53" i="6"/>
  <c r="I53" i="6"/>
  <c r="G53" i="6"/>
  <c r="BA53" i="6" s="1"/>
  <c r="BE52" i="6"/>
  <c r="BD52" i="6"/>
  <c r="BC52" i="6"/>
  <c r="BB52" i="6"/>
  <c r="S52" i="6"/>
  <c r="Q52" i="6"/>
  <c r="O52" i="6"/>
  <c r="K52" i="6"/>
  <c r="I52" i="6"/>
  <c r="G52" i="6"/>
  <c r="BA52" i="6" s="1"/>
  <c r="BE51" i="6"/>
  <c r="BD51" i="6"/>
  <c r="BD64" i="6" s="1"/>
  <c r="BC51" i="6"/>
  <c r="BB51" i="6"/>
  <c r="S51" i="6"/>
  <c r="Q51" i="6"/>
  <c r="O51" i="6"/>
  <c r="O64" i="6" s="1"/>
  <c r="K51" i="6"/>
  <c r="I51" i="6"/>
  <c r="G51" i="6"/>
  <c r="BA51" i="6" s="1"/>
  <c r="BE50" i="6"/>
  <c r="BE64" i="6" s="1"/>
  <c r="BD50" i="6"/>
  <c r="BC50" i="6"/>
  <c r="BB50" i="6"/>
  <c r="S50" i="6"/>
  <c r="Q50" i="6"/>
  <c r="O50" i="6"/>
  <c r="K50" i="6"/>
  <c r="K64" i="6" s="1"/>
  <c r="I50" i="6"/>
  <c r="G50" i="6"/>
  <c r="C48" i="6"/>
  <c r="Q47" i="6"/>
  <c r="O47" i="6"/>
  <c r="BE46" i="6"/>
  <c r="BD46" i="6"/>
  <c r="BC46" i="6"/>
  <c r="BB46" i="6"/>
  <c r="S46" i="6"/>
  <c r="Q46" i="6"/>
  <c r="O46" i="6"/>
  <c r="K46" i="6"/>
  <c r="I46" i="6"/>
  <c r="G46" i="6"/>
  <c r="BA46" i="6" s="1"/>
  <c r="Q45" i="6"/>
  <c r="O45" i="6"/>
  <c r="BE44" i="6"/>
  <c r="BD44" i="6"/>
  <c r="BC44" i="6"/>
  <c r="BB44" i="6"/>
  <c r="S44" i="6"/>
  <c r="Q44" i="6"/>
  <c r="O44" i="6"/>
  <c r="K44" i="6"/>
  <c r="I44" i="6"/>
  <c r="G44" i="6"/>
  <c r="BA44" i="6" s="1"/>
  <c r="BE43" i="6"/>
  <c r="BD43" i="6"/>
  <c r="BC43" i="6"/>
  <c r="BB43" i="6"/>
  <c r="S43" i="6"/>
  <c r="Q43" i="6"/>
  <c r="O43" i="6"/>
  <c r="K43" i="6"/>
  <c r="I43" i="6"/>
  <c r="G43" i="6"/>
  <c r="BA43" i="6" s="1"/>
  <c r="BE42" i="6"/>
  <c r="BD42" i="6"/>
  <c r="BC42" i="6"/>
  <c r="BB42" i="6"/>
  <c r="S42" i="6"/>
  <c r="Q42" i="6"/>
  <c r="O42" i="6"/>
  <c r="K42" i="6"/>
  <c r="I42" i="6"/>
  <c r="G42" i="6"/>
  <c r="BA42" i="6" s="1"/>
  <c r="BE41" i="6"/>
  <c r="BD41" i="6"/>
  <c r="BC41" i="6"/>
  <c r="BB41" i="6"/>
  <c r="S41" i="6"/>
  <c r="Q41" i="6"/>
  <c r="O41" i="6"/>
  <c r="K41" i="6"/>
  <c r="I41" i="6"/>
  <c r="G41" i="6"/>
  <c r="BA41" i="6" s="1"/>
  <c r="BE40" i="6"/>
  <c r="BD40" i="6"/>
  <c r="BC40" i="6"/>
  <c r="BB40" i="6"/>
  <c r="S40" i="6"/>
  <c r="Q40" i="6"/>
  <c r="O40" i="6"/>
  <c r="K40" i="6"/>
  <c r="I40" i="6"/>
  <c r="G40" i="6"/>
  <c r="BA40" i="6" s="1"/>
  <c r="BE39" i="6"/>
  <c r="BD39" i="6"/>
  <c r="BC39" i="6"/>
  <c r="BB39" i="6"/>
  <c r="S39" i="6"/>
  <c r="Q39" i="6"/>
  <c r="O39" i="6"/>
  <c r="K39" i="6"/>
  <c r="I39" i="6"/>
  <c r="G39" i="6"/>
  <c r="BA39" i="6" s="1"/>
  <c r="BE38" i="6"/>
  <c r="BD38" i="6"/>
  <c r="BC38" i="6"/>
  <c r="BB38" i="6"/>
  <c r="S38" i="6"/>
  <c r="Q38" i="6"/>
  <c r="O38" i="6"/>
  <c r="K38" i="6"/>
  <c r="I38" i="6"/>
  <c r="G38" i="6"/>
  <c r="BA38" i="6" s="1"/>
  <c r="BE37" i="6"/>
  <c r="BD37" i="6"/>
  <c r="BC37" i="6"/>
  <c r="BB37" i="6"/>
  <c r="S37" i="6"/>
  <c r="Q37" i="6"/>
  <c r="O37" i="6"/>
  <c r="K37" i="6"/>
  <c r="I37" i="6"/>
  <c r="G37" i="6"/>
  <c r="BA37" i="6" s="1"/>
  <c r="BE36" i="6"/>
  <c r="BD36" i="6"/>
  <c r="BC36" i="6"/>
  <c r="BB36" i="6"/>
  <c r="S36" i="6"/>
  <c r="Q36" i="6"/>
  <c r="O36" i="6"/>
  <c r="K36" i="6"/>
  <c r="I36" i="6"/>
  <c r="G36" i="6"/>
  <c r="BA36" i="6" s="1"/>
  <c r="BE35" i="6"/>
  <c r="BE48" i="6" s="1"/>
  <c r="BD35" i="6"/>
  <c r="BD48" i="6" s="1"/>
  <c r="BC35" i="6"/>
  <c r="BB35" i="6"/>
  <c r="S35" i="6"/>
  <c r="S48" i="6" s="1"/>
  <c r="Q35" i="6"/>
  <c r="Q48" i="6" s="1"/>
  <c r="O35" i="6"/>
  <c r="K35" i="6"/>
  <c r="I35" i="6"/>
  <c r="I48" i="6" s="1"/>
  <c r="G35" i="6"/>
  <c r="G48" i="6" s="1"/>
  <c r="K33" i="6"/>
  <c r="C33" i="6"/>
  <c r="O32" i="6"/>
  <c r="O31" i="6"/>
  <c r="BE30" i="6"/>
  <c r="BD30" i="6"/>
  <c r="BC30" i="6"/>
  <c r="BB30" i="6"/>
  <c r="S30" i="6"/>
  <c r="Q30" i="6"/>
  <c r="O30" i="6"/>
  <c r="K30" i="6"/>
  <c r="I30" i="6"/>
  <c r="G30" i="6"/>
  <c r="BA30" i="6" s="1"/>
  <c r="O29" i="6"/>
  <c r="BE28" i="6"/>
  <c r="BE33" i="6" s="1"/>
  <c r="BD28" i="6"/>
  <c r="BD33" i="6" s="1"/>
  <c r="BC28" i="6"/>
  <c r="BC33" i="6" s="1"/>
  <c r="BB28" i="6"/>
  <c r="S28" i="6"/>
  <c r="Q28" i="6"/>
  <c r="Q33" i="6" s="1"/>
  <c r="O28" i="6"/>
  <c r="K28" i="6"/>
  <c r="I28" i="6"/>
  <c r="G28" i="6"/>
  <c r="BA28" i="6" s="1"/>
  <c r="C26" i="6"/>
  <c r="BE25" i="6"/>
  <c r="BE26" i="6" s="1"/>
  <c r="BD25" i="6"/>
  <c r="BD26" i="6" s="1"/>
  <c r="BC25" i="6"/>
  <c r="BC26" i="6" s="1"/>
  <c r="BB25" i="6"/>
  <c r="BB26" i="6" s="1"/>
  <c r="S25" i="6"/>
  <c r="S26" i="6" s="1"/>
  <c r="Q25" i="6"/>
  <c r="Q26" i="6" s="1"/>
  <c r="O25" i="6"/>
  <c r="O26" i="6" s="1"/>
  <c r="K25" i="6"/>
  <c r="K26" i="6" s="1"/>
  <c r="I25" i="6"/>
  <c r="I26" i="6" s="1"/>
  <c r="G25" i="6"/>
  <c r="G26" i="6" s="1"/>
  <c r="C23" i="6"/>
  <c r="Q22" i="6"/>
  <c r="O22" i="6"/>
  <c r="BE21" i="6"/>
  <c r="BD21" i="6"/>
  <c r="BC21" i="6"/>
  <c r="BB21" i="6"/>
  <c r="S21" i="6"/>
  <c r="Q21" i="6"/>
  <c r="O21" i="6"/>
  <c r="K21" i="6"/>
  <c r="I21" i="6"/>
  <c r="G21" i="6"/>
  <c r="BA21" i="6" s="1"/>
  <c r="BE20" i="6"/>
  <c r="BD20" i="6"/>
  <c r="BC20" i="6"/>
  <c r="BB20" i="6"/>
  <c r="S20" i="6"/>
  <c r="Q20" i="6"/>
  <c r="O20" i="6"/>
  <c r="K20" i="6"/>
  <c r="I20" i="6"/>
  <c r="G20" i="6"/>
  <c r="BA20" i="6" s="1"/>
  <c r="BE19" i="6"/>
  <c r="BD19" i="6"/>
  <c r="BC19" i="6"/>
  <c r="BB19" i="6"/>
  <c r="S19" i="6"/>
  <c r="Q19" i="6"/>
  <c r="O19" i="6"/>
  <c r="K19" i="6"/>
  <c r="I19" i="6"/>
  <c r="G19" i="6"/>
  <c r="BA19" i="6" s="1"/>
  <c r="BE18" i="6"/>
  <c r="BD18" i="6"/>
  <c r="BC18" i="6"/>
  <c r="BB18" i="6"/>
  <c r="S18" i="6"/>
  <c r="Q18" i="6"/>
  <c r="O18" i="6"/>
  <c r="K18" i="6"/>
  <c r="I18" i="6"/>
  <c r="G18" i="6"/>
  <c r="BA18" i="6" s="1"/>
  <c r="BE17" i="6"/>
  <c r="BD17" i="6"/>
  <c r="BD23" i="6" s="1"/>
  <c r="BC17" i="6"/>
  <c r="BB17" i="6"/>
  <c r="S17" i="6"/>
  <c r="S23" i="6" s="1"/>
  <c r="Q17" i="6"/>
  <c r="O17" i="6"/>
  <c r="K17" i="6"/>
  <c r="I17" i="6"/>
  <c r="I23" i="6" s="1"/>
  <c r="G17" i="6"/>
  <c r="BA17" i="6" s="1"/>
  <c r="BE16" i="6"/>
  <c r="BD16" i="6"/>
  <c r="BC16" i="6"/>
  <c r="BC23" i="6" s="1"/>
  <c r="BB16" i="6"/>
  <c r="S16" i="6"/>
  <c r="Q16" i="6"/>
  <c r="O16" i="6"/>
  <c r="K16" i="6"/>
  <c r="K23" i="6" s="1"/>
  <c r="I16" i="6"/>
  <c r="G16" i="6"/>
  <c r="C14" i="6"/>
  <c r="O13" i="6"/>
  <c r="O12" i="6"/>
  <c r="BE11" i="6"/>
  <c r="BD11" i="6"/>
  <c r="BC11" i="6"/>
  <c r="BB11" i="6"/>
  <c r="S11" i="6"/>
  <c r="Q11" i="6"/>
  <c r="O11" i="6"/>
  <c r="O14" i="6" s="1"/>
  <c r="K11" i="6"/>
  <c r="I11" i="6"/>
  <c r="G11" i="6"/>
  <c r="BA11" i="6" s="1"/>
  <c r="BE10" i="6"/>
  <c r="BD10" i="6"/>
  <c r="BC10" i="6"/>
  <c r="BB10" i="6"/>
  <c r="S10" i="6"/>
  <c r="Q10" i="6"/>
  <c r="O10" i="6"/>
  <c r="K10" i="6"/>
  <c r="I10" i="6"/>
  <c r="G10" i="6"/>
  <c r="BA10" i="6" s="1"/>
  <c r="O9" i="6"/>
  <c r="BE8" i="6"/>
  <c r="BD8" i="6"/>
  <c r="BC8" i="6"/>
  <c r="BB8" i="6"/>
  <c r="S8" i="6"/>
  <c r="Q8" i="6"/>
  <c r="Q14" i="6" s="1"/>
  <c r="O8" i="6"/>
  <c r="K8" i="6"/>
  <c r="I8" i="6"/>
  <c r="G8" i="6"/>
  <c r="G14" i="6" s="1"/>
  <c r="C4" i="6"/>
  <c r="H3" i="6"/>
  <c r="C3" i="6"/>
  <c r="BD81" i="6" l="1"/>
  <c r="K83" i="8"/>
  <c r="S33" i="6"/>
  <c r="S81" i="6"/>
  <c r="BA91" i="6"/>
  <c r="K93" i="8"/>
  <c r="K14" i="6"/>
  <c r="I14" i="6"/>
  <c r="S14" i="6"/>
  <c r="G23" i="6"/>
  <c r="Q23" i="6"/>
  <c r="BB23" i="6"/>
  <c r="BB33" i="6"/>
  <c r="K48" i="6"/>
  <c r="BB48" i="6"/>
  <c r="BC64" i="6"/>
  <c r="I64" i="6"/>
  <c r="S64" i="6"/>
  <c r="K73" i="6"/>
  <c r="BA73" i="6"/>
  <c r="K81" i="6"/>
  <c r="BA81" i="6"/>
  <c r="BE81" i="6"/>
  <c r="K91" i="6"/>
  <c r="BC91" i="6"/>
  <c r="O91" i="6"/>
  <c r="BE101" i="6"/>
  <c r="O101" i="6"/>
  <c r="K128" i="6"/>
  <c r="BA128" i="6"/>
  <c r="Q132" i="6"/>
  <c r="I143" i="6"/>
  <c r="S143" i="6"/>
  <c r="BE143" i="6"/>
  <c r="G152" i="6"/>
  <c r="Q152" i="6"/>
  <c r="O161" i="6"/>
  <c r="BC161" i="6"/>
  <c r="K166" i="6"/>
  <c r="BA166" i="6"/>
  <c r="BE166" i="6"/>
  <c r="BC173" i="6"/>
  <c r="I173" i="6"/>
  <c r="S173" i="6"/>
  <c r="BD173" i="6"/>
  <c r="BD32" i="8"/>
  <c r="K49" i="8"/>
  <c r="BC49" i="8"/>
  <c r="K75" i="8"/>
  <c r="BB72" i="8"/>
  <c r="BB75" i="8" s="1"/>
  <c r="O83" i="8"/>
  <c r="O93" i="8"/>
  <c r="G130" i="8"/>
  <c r="BA130" i="8"/>
  <c r="BE130" i="8"/>
  <c r="BC134" i="8"/>
  <c r="BA144" i="8"/>
  <c r="BB146" i="8"/>
  <c r="BB147" i="8" s="1"/>
  <c r="S153" i="8"/>
  <c r="BD153" i="8"/>
  <c r="BB162" i="8"/>
  <c r="O180" i="8"/>
  <c r="F27" i="9"/>
  <c r="G32" i="9" s="1"/>
  <c r="BE14" i="6"/>
  <c r="BD14" i="6"/>
  <c r="I33" i="6"/>
  <c r="BE73" i="6"/>
  <c r="I81" i="6"/>
  <c r="BC14" i="6"/>
  <c r="BB14" i="6"/>
  <c r="BE23" i="6"/>
  <c r="O23" i="6"/>
  <c r="O33" i="6"/>
  <c r="O48" i="6"/>
  <c r="BC48" i="6"/>
  <c r="G64" i="6"/>
  <c r="Q64" i="6"/>
  <c r="BB64" i="6"/>
  <c r="O73" i="6"/>
  <c r="BC73" i="6"/>
  <c r="O81" i="6"/>
  <c r="BB75" i="6"/>
  <c r="BB81" i="6" s="1"/>
  <c r="Q91" i="6"/>
  <c r="BD91" i="6"/>
  <c r="K101" i="6"/>
  <c r="BA101" i="6"/>
  <c r="O128" i="6"/>
  <c r="BC128" i="6"/>
  <c r="G132" i="6"/>
  <c r="O138" i="6"/>
  <c r="K143" i="6"/>
  <c r="BA143" i="6"/>
  <c r="BE152" i="6"/>
  <c r="O152" i="6"/>
  <c r="BB161" i="6"/>
  <c r="Q161" i="6"/>
  <c r="BD161" i="6"/>
  <c r="O166" i="6"/>
  <c r="BB163" i="6"/>
  <c r="BB166" i="6" s="1"/>
  <c r="G173" i="6"/>
  <c r="Q173" i="6"/>
  <c r="O179" i="6"/>
  <c r="K16" i="8"/>
  <c r="BC16" i="8"/>
  <c r="S32" i="8"/>
  <c r="BC32" i="8"/>
  <c r="O49" i="8"/>
  <c r="BD49" i="8"/>
  <c r="O66" i="8"/>
  <c r="O75" i="8"/>
  <c r="BC75" i="8"/>
  <c r="BE83" i="8"/>
  <c r="S83" i="8"/>
  <c r="BD83" i="8"/>
  <c r="BE93" i="8"/>
  <c r="S93" i="8"/>
  <c r="BD93" i="8"/>
  <c r="K103" i="8"/>
  <c r="BC103" i="8"/>
  <c r="K130" i="8"/>
  <c r="BB105" i="8"/>
  <c r="BB130" i="8" s="1"/>
  <c r="I134" i="8"/>
  <c r="Q134" i="8"/>
  <c r="BB136" i="8"/>
  <c r="BB139" i="8" s="1"/>
  <c r="BC144" i="8"/>
  <c r="BC162" i="8"/>
  <c r="G167" i="8"/>
  <c r="BA167" i="8"/>
  <c r="BE167" i="8"/>
  <c r="G174" i="8"/>
  <c r="BA174" i="8"/>
  <c r="BD101" i="6"/>
  <c r="BB128" i="6"/>
  <c r="Q128" i="6"/>
  <c r="BD128" i="6"/>
  <c r="I132" i="6"/>
  <c r="BC143" i="6"/>
  <c r="K152" i="6"/>
  <c r="BA152" i="6"/>
  <c r="I161" i="6"/>
  <c r="S161" i="6"/>
  <c r="BE161" i="6"/>
  <c r="BE173" i="6"/>
  <c r="O173" i="6"/>
  <c r="O16" i="8"/>
  <c r="BD16" i="8"/>
  <c r="G32" i="8"/>
  <c r="O32" i="8"/>
  <c r="S49" i="8"/>
  <c r="BE49" i="8"/>
  <c r="G70" i="8"/>
  <c r="S75" i="8"/>
  <c r="BD75" i="8"/>
  <c r="G83" i="8"/>
  <c r="BA83" i="8"/>
  <c r="G93" i="8"/>
  <c r="BA93" i="8"/>
  <c r="O103" i="8"/>
  <c r="BD103" i="8"/>
  <c r="O130" i="8"/>
  <c r="BC130" i="8"/>
  <c r="K134" i="8"/>
  <c r="BE134" i="8"/>
  <c r="BC153" i="8"/>
  <c r="K153" i="8"/>
  <c r="O162" i="8"/>
  <c r="BD162" i="8"/>
  <c r="BB167" i="8"/>
  <c r="K174" i="8"/>
  <c r="BB174" i="8"/>
  <c r="F28" i="7"/>
  <c r="H28" i="7"/>
  <c r="L34" i="7"/>
  <c r="L28" i="7"/>
  <c r="N28" i="7"/>
  <c r="L33" i="9"/>
  <c r="N33" i="9" s="1"/>
  <c r="L27" i="9"/>
  <c r="N27" i="9"/>
  <c r="E28" i="7"/>
  <c r="G33" i="7" s="1"/>
  <c r="G28" i="7"/>
  <c r="I28" i="7"/>
  <c r="K28" i="7"/>
  <c r="M28" i="7"/>
  <c r="I27" i="9"/>
  <c r="K27" i="9"/>
  <c r="M27" i="9"/>
  <c r="L34" i="9"/>
  <c r="N34" i="9" s="1"/>
  <c r="J27" i="9"/>
  <c r="L32" i="9"/>
  <c r="N32" i="9" s="1"/>
  <c r="BB103" i="8"/>
  <c r="BB144" i="8"/>
  <c r="BA18" i="8"/>
  <c r="BA25" i="8" s="1"/>
  <c r="BA51" i="8"/>
  <c r="BA66" i="8" s="1"/>
  <c r="G103" i="8"/>
  <c r="BB132" i="8"/>
  <c r="BB134" i="8" s="1"/>
  <c r="G144" i="8"/>
  <c r="G162" i="8"/>
  <c r="BD176" i="8"/>
  <c r="BD180" i="8" s="1"/>
  <c r="BA9" i="8"/>
  <c r="BA16" i="8" s="1"/>
  <c r="BA34" i="8"/>
  <c r="BA49" i="8" s="1"/>
  <c r="BB77" i="8"/>
  <c r="BB83" i="8" s="1"/>
  <c r="BB85" i="8"/>
  <c r="BB93" i="8" s="1"/>
  <c r="BB149" i="8"/>
  <c r="BB153" i="8" s="1"/>
  <c r="L35" i="7"/>
  <c r="N35" i="7" s="1"/>
  <c r="N34" i="7"/>
  <c r="J28" i="7"/>
  <c r="L33" i="7"/>
  <c r="N33" i="7" s="1"/>
  <c r="BA33" i="6"/>
  <c r="BB73" i="6"/>
  <c r="BA16" i="6"/>
  <c r="BA23" i="6" s="1"/>
  <c r="BA50" i="6"/>
  <c r="BA64" i="6" s="1"/>
  <c r="BA66" i="6"/>
  <c r="BA68" i="6" s="1"/>
  <c r="G73" i="6"/>
  <c r="BB83" i="6"/>
  <c r="BB91" i="6" s="1"/>
  <c r="G128" i="6"/>
  <c r="G143" i="6"/>
  <c r="G161" i="6"/>
  <c r="BA8" i="6"/>
  <c r="BA14" i="6" s="1"/>
  <c r="BA25" i="6"/>
  <c r="BA26" i="6" s="1"/>
  <c r="BA35" i="6"/>
  <c r="BA48" i="6" s="1"/>
  <c r="BB93" i="6"/>
  <c r="BB101" i="6" s="1"/>
  <c r="BB130" i="6"/>
  <c r="BB132" i="6" s="1"/>
  <c r="BB134" i="6"/>
  <c r="BB138" i="6" s="1"/>
  <c r="BB148" i="6"/>
  <c r="BB152" i="6" s="1"/>
  <c r="BB168" i="6"/>
  <c r="BB173" i="6" s="1"/>
  <c r="BD175" i="6"/>
  <c r="BD179" i="6" s="1"/>
  <c r="G34" i="7" l="1"/>
  <c r="I33" i="7"/>
  <c r="G34" i="9"/>
  <c r="I34" i="9" s="1"/>
  <c r="G33" i="9"/>
  <c r="I33" i="9" s="1"/>
  <c r="I32" i="9"/>
  <c r="H35" i="9" s="1"/>
  <c r="M35" i="9"/>
  <c r="M36" i="7"/>
  <c r="F33" i="1"/>
  <c r="G21" i="1"/>
  <c r="C20" i="1"/>
  <c r="C17" i="1"/>
  <c r="D16" i="1"/>
  <c r="C16" i="1"/>
  <c r="G15" i="1"/>
  <c r="D15" i="1"/>
  <c r="C15" i="1"/>
  <c r="G14" i="1"/>
  <c r="D14" i="1"/>
  <c r="C14" i="1"/>
  <c r="G8" i="1"/>
  <c r="G35" i="7" l="1"/>
  <c r="I35" i="7" s="1"/>
  <c r="I34" i="7"/>
  <c r="C18" i="1"/>
  <c r="C21" i="1" s="1"/>
  <c r="G22" i="1"/>
  <c r="H36" i="7" l="1"/>
  <c r="C22" i="1"/>
  <c r="F30" i="1" s="1"/>
  <c r="F31" i="1" s="1"/>
  <c r="F34" i="1" s="1"/>
  <c r="F33" i="2"/>
  <c r="C20" i="2"/>
  <c r="D15" i="2"/>
  <c r="D14" i="2"/>
  <c r="C14" i="2"/>
  <c r="G8" i="2"/>
  <c r="C16" i="2" l="1"/>
  <c r="C15" i="2"/>
  <c r="G14" i="2" l="1"/>
  <c r="C17" i="2" l="1"/>
  <c r="C18" i="2" s="1"/>
  <c r="C21" i="2" s="1"/>
  <c r="G15" i="2" l="1"/>
  <c r="G21" i="2"/>
  <c r="G22" i="2" l="1"/>
  <c r="C22" i="2" s="1"/>
  <c r="F30" i="2" s="1"/>
  <c r="E15" i="4" l="1"/>
  <c r="F35" i="4"/>
  <c r="G8" i="4"/>
  <c r="F33" i="3" l="1"/>
  <c r="G22" i="3"/>
  <c r="C20" i="3"/>
  <c r="C17" i="3"/>
  <c r="C16" i="3"/>
  <c r="G15" i="3"/>
  <c r="D15" i="3"/>
  <c r="C15" i="3"/>
  <c r="G14" i="3"/>
  <c r="G21" i="3" s="1"/>
  <c r="D14" i="3"/>
  <c r="C14" i="3"/>
  <c r="C18" i="3" s="1"/>
  <c r="C21" i="3" s="1"/>
  <c r="C22" i="3" s="1"/>
  <c r="G8" i="3"/>
  <c r="F30" i="3" l="1"/>
  <c r="F31" i="2" s="1"/>
  <c r="F34" i="2" s="1"/>
  <c r="E17" i="4"/>
  <c r="F31" i="3"/>
  <c r="F34" i="3" s="1"/>
  <c r="E16" i="4" l="1"/>
  <c r="E19" i="4" s="1"/>
  <c r="G23" i="4" s="1"/>
  <c r="F32" i="4" s="1"/>
  <c r="F33" i="4" s="1"/>
  <c r="F36" i="4" s="1"/>
</calcChain>
</file>

<file path=xl/sharedStrings.xml><?xml version="1.0" encoding="utf-8"?>
<sst xmlns="http://schemas.openxmlformats.org/spreadsheetml/2006/main" count="1649" uniqueCount="420">
  <si>
    <t>KRYCÍ LIST ROZPOČTU</t>
  </si>
  <si>
    <t>Objekt :</t>
  </si>
  <si>
    <t>Název objektu :</t>
  </si>
  <si>
    <t>JKSO :</t>
  </si>
  <si>
    <t>2+kk- 1.patro</t>
  </si>
  <si>
    <t>Stavba :</t>
  </si>
  <si>
    <t>Název stavby :</t>
  </si>
  <si>
    <t>SKP :</t>
  </si>
  <si>
    <t>Udržovací práce-renovace bytů</t>
  </si>
  <si>
    <t>Projektant :</t>
  </si>
  <si>
    <t>Počet měrných jednotek :</t>
  </si>
  <si>
    <t>Objednatel :</t>
  </si>
  <si>
    <t>Městská část Praha - Ďáblice</t>
  </si>
  <si>
    <t>Náklady na MJ :</t>
  </si>
  <si>
    <t>Počet listů :</t>
  </si>
  <si>
    <t>Zakázkové číslo :</t>
  </si>
  <si>
    <t>Zpracovatel projektu :</t>
  </si>
  <si>
    <t>Zhotovitel :</t>
  </si>
  <si>
    <t>F</t>
  </si>
  <si>
    <t>František Mareš AO</t>
  </si>
  <si>
    <t>František Mareš AO - stavitel</t>
  </si>
  <si>
    <t>ROZPOČTOVÉ NÁKLADY</t>
  </si>
  <si>
    <t>Rozpočtové náklady II. a III. hlavy</t>
  </si>
  <si>
    <t>Vedlejší rozpočtové náklady</t>
  </si>
  <si>
    <t>Dodávka celkem</t>
  </si>
  <si>
    <t>Z</t>
  </si>
  <si>
    <t>Montáž celkem</t>
  </si>
  <si>
    <t>R</t>
  </si>
  <si>
    <t>HSV celkem</t>
  </si>
  <si>
    <t>N</t>
  </si>
  <si>
    <t>PSV celkem</t>
  </si>
  <si>
    <t>ZRN celkem</t>
  </si>
  <si>
    <t>HZS</t>
  </si>
  <si>
    <t>RN II.a III.hlavy</t>
  </si>
  <si>
    <t>Ostatní VRN</t>
  </si>
  <si>
    <t>ZRN+VRN+HZS</t>
  </si>
  <si>
    <t>VRN celkem</t>
  </si>
  <si>
    <t>Vypracoval</t>
  </si>
  <si>
    <t>Za zhotovitele</t>
  </si>
  <si>
    <t>Za objednatele</t>
  </si>
  <si>
    <t>Fantišek Mareš</t>
  </si>
  <si>
    <t>Jméno :</t>
  </si>
  <si>
    <t>Datum :</t>
  </si>
  <si>
    <t>Podpis:</t>
  </si>
  <si>
    <t>Podpis :</t>
  </si>
  <si>
    <t>Základ pro DPH</t>
  </si>
  <si>
    <t>%  činí :</t>
  </si>
  <si>
    <t>DPH</t>
  </si>
  <si>
    <t>CENA ZA OBJEKT CELKEM</t>
  </si>
  <si>
    <t>Poznámka :</t>
  </si>
  <si>
    <t xml:space="preserve">Dodávka musí obsahovat i dokumentaci skutečného provedení opravy! </t>
  </si>
  <si>
    <t>2+kk- 2.patro</t>
  </si>
  <si>
    <t>FrantišekMareš AO</t>
  </si>
  <si>
    <t>František Mareš</t>
  </si>
  <si>
    <t>12,10,2015</t>
  </si>
  <si>
    <t>Dodávka musí obsahovat dokumentaci skutečného provedení !</t>
  </si>
  <si>
    <t>KRYCÍ LIST SOUPISU PROVEDENÝCH PRACÍ</t>
  </si>
  <si>
    <t>KROSTAV s.r.o.</t>
  </si>
  <si>
    <t>Popis</t>
  </si>
  <si>
    <t>cena bez DPH</t>
  </si>
  <si>
    <t xml:space="preserve">Byt </t>
  </si>
  <si>
    <t xml:space="preserve">1. Patro </t>
  </si>
  <si>
    <t>4a</t>
  </si>
  <si>
    <t>2. Patro</t>
  </si>
  <si>
    <t>4b</t>
  </si>
  <si>
    <t>Betonová podlaha</t>
  </si>
  <si>
    <t>1. a 2. patro</t>
  </si>
  <si>
    <t>vícepráce</t>
  </si>
  <si>
    <t>Součet</t>
  </si>
  <si>
    <t xml:space="preserve"> </t>
  </si>
  <si>
    <t>Soupis provedené práce ke dni 8. 2. 2016</t>
  </si>
  <si>
    <t>Odpočet dílčí faktury č. 115/2015 ze dne 18.12.2015</t>
  </si>
  <si>
    <t>Dostálek</t>
  </si>
  <si>
    <t>Zbývá k fakturaci</t>
  </si>
  <si>
    <t xml:space="preserve">Položkový rozpočet </t>
  </si>
  <si>
    <t>Soupis prací k 8.2.2016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</si>
  <si>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</si>
  <si>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</si>
  <si>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</si>
  <si>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</si>
  <si>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</si>
  <si>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</si>
  <si>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</si>
  <si>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hmotnost / MJ</t>
  </si>
  <si>
    <t>hmotnost celk.(t)</t>
  </si>
  <si>
    <t>demhmot / MJ</t>
  </si>
  <si>
    <t>demhmot celk.(t)</t>
  </si>
  <si>
    <t>Díl:</t>
  </si>
  <si>
    <t>3</t>
  </si>
  <si>
    <t>Svislé a kompletní konstrukce</t>
  </si>
  <si>
    <t>342 27-0012.RA0</t>
  </si>
  <si>
    <t>Příčka z tvárnic pórobetonových, tloušťka 10 cm</t>
  </si>
  <si>
    <t>m2</t>
  </si>
  <si>
    <t>VP</t>
  </si>
  <si>
    <t>spec.</t>
  </si>
  <si>
    <t>Příčka z tvárnic pórobetonových, tloušťka 5 cm (přizdívka v koupelně)</t>
  </si>
  <si>
    <t>311 27-0010.RA0</t>
  </si>
  <si>
    <t>Zdivo z tvárnic porobetonových, tloušťka 30 cm</t>
  </si>
  <si>
    <t>m3</t>
  </si>
  <si>
    <t>319 20-1311.R00</t>
  </si>
  <si>
    <t>Vyrovnání povrchu zdiva maltou tl.do 3 cm</t>
  </si>
  <si>
    <t>SDK podhled (impregnovaný SDK tl. 12,5 mm (koupelna)</t>
  </si>
  <si>
    <t>Podezdění sprchové vaničky (požadavek projektanta)</t>
  </si>
  <si>
    <t>kus</t>
  </si>
  <si>
    <t>Celkem za</t>
  </si>
  <si>
    <t>61</t>
  </si>
  <si>
    <t>Upravy povrchů vnitřní</t>
  </si>
  <si>
    <t>611 47-0350.RAA</t>
  </si>
  <si>
    <t>Omítka stropů vnitřní Hasit vápenná dvouvrstvá postřik, omítka tloušťky 10 mm,  pomocné lešení</t>
  </si>
  <si>
    <t>612 47-0240.RA0</t>
  </si>
  <si>
    <t>Omítka stěn vnitřní Hasit vápenná dvouvrstvá</t>
  </si>
  <si>
    <t>612 40-9991.RT2</t>
  </si>
  <si>
    <t>Začištění omítek kolem oken,dveří apod. s použitím suché maltové směsi</t>
  </si>
  <si>
    <t>m</t>
  </si>
  <si>
    <t>612 40-3384.R00</t>
  </si>
  <si>
    <t>Hrubá výplň rýh ve stěnách do 7x7 cm maltou ze SMS</t>
  </si>
  <si>
    <t>612 40-3380.R00</t>
  </si>
  <si>
    <t>Hrubá výplň rýh ve stěnách do 3x3 cm maltou ze SMS</t>
  </si>
  <si>
    <t>612 47-1411.R00</t>
  </si>
  <si>
    <t>Úprava vnitřních stěn aktivovaným štukem</t>
  </si>
  <si>
    <t xml:space="preserve">Zaslepení odtahu kamen VAF ve fasádě </t>
  </si>
  <si>
    <t>63</t>
  </si>
  <si>
    <t>Podlahy a podlahové konstrukce</t>
  </si>
  <si>
    <t>631 32-0121.RA0</t>
  </si>
  <si>
    <r>
      <t xml:space="preserve">Mazanina se sítí, izolace, beton C12/15, tl. 8 cm </t>
    </r>
    <r>
      <rPr>
        <b/>
        <sz val="10"/>
        <rFont val="Arial CE"/>
        <charset val="238"/>
      </rPr>
      <t>(podlaha koupelna)</t>
    </r>
  </si>
  <si>
    <t>64</t>
  </si>
  <si>
    <t>Výplně otvorů</t>
  </si>
  <si>
    <t>642 94-0010.RA0</t>
  </si>
  <si>
    <t>Dveře jednokřídlové 60/197, překlad, zárubeň, práh</t>
  </si>
  <si>
    <t>11a</t>
  </si>
  <si>
    <t>64294-0164 RAE</t>
  </si>
  <si>
    <t>Okno plast bílé-30/60,včetně mo a dod.-koupelna</t>
  </si>
  <si>
    <t>642 94-0014.RAB</t>
  </si>
  <si>
    <t>Dveře jednokřídlové 70-80/197,práh dřevěné hladké, ze 2/3 zasklené</t>
  </si>
  <si>
    <t>Příplatek za celoskleněné dveře (výběr investora)</t>
  </si>
  <si>
    <t>Dodávka a kompletace vrchního kování - rozetové</t>
  </si>
  <si>
    <t>96</t>
  </si>
  <si>
    <t>Bourání konstrukcí</t>
  </si>
  <si>
    <t>968 06-1125.R00</t>
  </si>
  <si>
    <t>Vyvěšení dřevěných dveřních křídel pl. do 2 m2</t>
  </si>
  <si>
    <t>968 06-2456.R0E</t>
  </si>
  <si>
    <t>Vybourání ocelových dveřních zárubní pl. do 2 m2</t>
  </si>
  <si>
    <t>962 03-1132.R00</t>
  </si>
  <si>
    <t>Bourání příček cihelných tl. 10 cm</t>
  </si>
  <si>
    <t>962 03-2231.R00</t>
  </si>
  <si>
    <t>Bourání zdiva z cihel pálených na MVC</t>
  </si>
  <si>
    <t>965 08-1713.RT1</t>
  </si>
  <si>
    <t>Bourání dlaždic keramických tl. 1 cm, nad 1 m2 ručně, dlaždice keramické</t>
  </si>
  <si>
    <t>967 03-1142.R00</t>
  </si>
  <si>
    <t>Přisekání rovných ostění cihelných na MC</t>
  </si>
  <si>
    <t>965 04-2131.RT1</t>
  </si>
  <si>
    <t>Bourání mazanin betonových  tl. 10 cm, pl. 4 m2 ručně tl. mazaniny 5 - 8 cm</t>
  </si>
  <si>
    <t>968 06-2244.R00</t>
  </si>
  <si>
    <t>Vybourání dřevěných rámů oken jednoduch. pl. 1 m2</t>
  </si>
  <si>
    <t>969 01-1121.R00</t>
  </si>
  <si>
    <t>Vybourání vodovod., plynového vedení DN do 52 mm</t>
  </si>
  <si>
    <t>969 02-1111.R00</t>
  </si>
  <si>
    <t>Vybourání kanalizačního potrubí DN do 100 mm</t>
  </si>
  <si>
    <t>Vybourání kanalizačního a vodovodního potrubí, vysekání drážky pro přeložení (dispozice sprchového koutu)</t>
  </si>
  <si>
    <t>968 09-2002.R00</t>
  </si>
  <si>
    <t>Bourání parapetů kamenných š. do 60 cm tl.3 cm</t>
  </si>
  <si>
    <t>Provedení podlahových sond (požadavek projektanta) 2. ks</t>
  </si>
  <si>
    <t>soubor</t>
  </si>
  <si>
    <t>97</t>
  </si>
  <si>
    <t>Prorážení otvorů</t>
  </si>
  <si>
    <t>978 05-9531.R00</t>
  </si>
  <si>
    <t>Odsekání vnitřních obkladů stěn nad 2 m2</t>
  </si>
  <si>
    <t>978 01-3191.R00</t>
  </si>
  <si>
    <t>Otlučení omítek vnitřních stěn v rozsahu do 100 %</t>
  </si>
  <si>
    <t>974 03-1132.R00</t>
  </si>
  <si>
    <t>Vysekání rýh ve zdi cihelné 5 x 7 cm</t>
  </si>
  <si>
    <t>974 03-1133.R00</t>
  </si>
  <si>
    <t>Vysekání rýh ve zdi cihelné 5 x 10 cm</t>
  </si>
  <si>
    <t>979 08-2121.R00</t>
  </si>
  <si>
    <t>Příplatek k vnitrost. dopravě suti za dalších 5 m</t>
  </si>
  <si>
    <t>t</t>
  </si>
  <si>
    <t>979 99-0107.R00</t>
  </si>
  <si>
    <t>Poplatek za skládku suti - směs betonu,cihel,dřeva</t>
  </si>
  <si>
    <t>979 98-1101.R00</t>
  </si>
  <si>
    <t>Kontejner, suť bez příměsí, odvoz a likvidace, 3 t</t>
  </si>
  <si>
    <t>974 08-2113.R00</t>
  </si>
  <si>
    <t>Vysekání rýh pro vodiče omítka stěn MVC šířka 5 cm</t>
  </si>
  <si>
    <t>979 08-2111.R00</t>
  </si>
  <si>
    <t>Vnitrostaveništní doprava suti do 10 m</t>
  </si>
  <si>
    <t>Vysekání otvorů do komínového tělesa pro spalinové cesty a odtah digestoře</t>
  </si>
  <si>
    <t>Příplatek k vnitrost. dopravě suti za dalších 5 m (vícepráce)</t>
  </si>
  <si>
    <t>Poplatek za skládku suti - směs betonu,cihel,dřeva (vícepráce)</t>
  </si>
  <si>
    <t>Kontejner, suť bez příměsí, odvoz a likvidace, 3 t (vícepráce)</t>
  </si>
  <si>
    <t>Vnitrostaveništní doprava suti do 10 m (vícepráce)</t>
  </si>
  <si>
    <t>99</t>
  </si>
  <si>
    <t>Staveništní přesun hmot</t>
  </si>
  <si>
    <t>999 28-1108.R00</t>
  </si>
  <si>
    <t>Přesun hmot pro opravy a údržbu do výšky 12 m</t>
  </si>
  <si>
    <t>Přesun hmot pro opravy a údržbu do výšky 12 m (vícepráce)</t>
  </si>
  <si>
    <t>711</t>
  </si>
  <si>
    <t>Izolace proti vodě</t>
  </si>
  <si>
    <t>711 21-2231.R00</t>
  </si>
  <si>
    <t>Těsnicí pás do spoje podlaha - stěna FERMACELL</t>
  </si>
  <si>
    <t>711 21-2000.R00</t>
  </si>
  <si>
    <t>Penetrace podkladu pod hydroizolační nátěr</t>
  </si>
  <si>
    <t>711 21-2001.RT1</t>
  </si>
  <si>
    <t>Nátěr hydroizolační těsnicí hmotou Saniflex (fa Schömburg), proti vlhkosti</t>
  </si>
  <si>
    <t>721</t>
  </si>
  <si>
    <t>Vnitřní kanalizace</t>
  </si>
  <si>
    <t>721 17-6102.R00</t>
  </si>
  <si>
    <t>Potrubí HT připojovací D 40 x 1,8 mm</t>
  </si>
  <si>
    <t>721 17-6104.R00</t>
  </si>
  <si>
    <t>Potrubí HT připojovací D 75 x 1,9 mm vč.tvarovek</t>
  </si>
  <si>
    <t>721 17-6105.R00</t>
  </si>
  <si>
    <t>Potrubí HT připojovací D 110 x 2,7 mm</t>
  </si>
  <si>
    <t>721 29-0111.R00</t>
  </si>
  <si>
    <t>Zkouška těsnosti kanalizace vodou DN 125</t>
  </si>
  <si>
    <t>721 17-6101.R0E</t>
  </si>
  <si>
    <t>Montáž kanalizace vč.mont.mat</t>
  </si>
  <si>
    <t>Přeložení kanalizační stoupačky HT potrubí D 110 x 2,7 mm (dispozice sprchového koutu)</t>
  </si>
  <si>
    <t>722</t>
  </si>
  <si>
    <t>Vnitřní vodovod</t>
  </si>
  <si>
    <t>722 26-2211.R00</t>
  </si>
  <si>
    <t>Vodoměry do 30°C, závitové G 3/4 MN-QN 2,5XN.EBH</t>
  </si>
  <si>
    <t>nerealizováno</t>
  </si>
  <si>
    <t>722 17-2310.R00</t>
  </si>
  <si>
    <t>Potrubí z PPR Instaplast, studená, D 16x2,2 mm</t>
  </si>
  <si>
    <t>722 17-2311.R00</t>
  </si>
  <si>
    <t>Potrubí z PPR Instaplast, studená, D 20x2,8 mm</t>
  </si>
  <si>
    <t>722 17-2330.R00</t>
  </si>
  <si>
    <t>Potrubí z PPR Instaplast, teplá, D 16x2,7 mm</t>
  </si>
  <si>
    <t>722 17-2331.R00</t>
  </si>
  <si>
    <t>Potrubí z PPR Instaplast, teplá, D 20x3,4 mm</t>
  </si>
  <si>
    <t>722 17-2310.R0E</t>
  </si>
  <si>
    <t>Montážvodovodních rozvodů vč.drob.mont.mat. a tvarovek + izolace potrubí vč.tl.zkoušky</t>
  </si>
  <si>
    <t>Instalační dvířka k vodoměru a uzávěru</t>
  </si>
  <si>
    <t>ks</t>
  </si>
  <si>
    <t>Přeložení vodovodní stoupačky PPR Instaplast D 20x2,8 mm (dispozice sprchového koutu)</t>
  </si>
  <si>
    <t>723</t>
  </si>
  <si>
    <t>Vnitřní plynovod</t>
  </si>
  <si>
    <t>723 16-4102.RT1</t>
  </si>
  <si>
    <t>Montáž potrubí z měděných trubek D 15 mm pájením vč.mater.a revize</t>
  </si>
  <si>
    <t>723 16-5102.R00</t>
  </si>
  <si>
    <t>Montáž tvar.Cu pájené na tvrdo D15-22 mm 1 spoj</t>
  </si>
  <si>
    <t>723 16-6002.R00</t>
  </si>
  <si>
    <t>Zhotovení ohybu jednoduchého na potrubí Cu D 15</t>
  </si>
  <si>
    <t>723 19-1123.R00</t>
  </si>
  <si>
    <t>Hadice flexib.bajonet. IVAR.R4TD DN 15,délka 1,0 m</t>
  </si>
  <si>
    <t>723 19-1118.R00</t>
  </si>
  <si>
    <t>Kohout kulový pro flexigas rohový IVAR.G2T DN 15</t>
  </si>
  <si>
    <t>723 19-0253.R00</t>
  </si>
  <si>
    <t>Vyvedení a upevnění plynovodních výpustek DN 25</t>
  </si>
  <si>
    <t>723 19-0252.R00</t>
  </si>
  <si>
    <t>Vyvedení a upevnění plynovodních výpustek DN 20</t>
  </si>
  <si>
    <t>Montáž potrubí z měděných trubek D 15 mm pájením vč.mater.a revize, ukončené kulovým kohoutem DN 15 (kuchyně)</t>
  </si>
  <si>
    <t>725</t>
  </si>
  <si>
    <t>Zařizovací předměty</t>
  </si>
  <si>
    <t>725 11-0814.R00</t>
  </si>
  <si>
    <t>Demontáž klozetů kombinovaných</t>
  </si>
  <si>
    <t>725 21-0821.R00</t>
  </si>
  <si>
    <t>Demontáž umyvadel bez výtokových armatur</t>
  </si>
  <si>
    <t>725 22-0841.R00</t>
  </si>
  <si>
    <t>Demontáž ocelové vany</t>
  </si>
  <si>
    <t>725 51-4802.R00</t>
  </si>
  <si>
    <t>Demontáž ohřívače plynového 16 litrů</t>
  </si>
  <si>
    <t>725 61-0810.R00</t>
  </si>
  <si>
    <t>Demontáž plynového sporáku</t>
  </si>
  <si>
    <t>725 65-0805.R00</t>
  </si>
  <si>
    <t>Demontáž těles otopných plynových podokenních</t>
  </si>
  <si>
    <t>725 24-9102.R00</t>
  </si>
  <si>
    <t>Montáž sprchových mís a vaniček</t>
  </si>
  <si>
    <t>Sprchová akrylátová vanička 90 na podezdění</t>
  </si>
  <si>
    <t>725 24-9106.R00</t>
  </si>
  <si>
    <t>Montáž sprchových koutů ostatních typů</t>
  </si>
  <si>
    <t>Sprchová zástěna Bern 90 4- dílné, sklo transparent</t>
  </si>
  <si>
    <t>725 11-9110.R00</t>
  </si>
  <si>
    <t>Montáž splachovací nádrže Kombifix pro WC</t>
  </si>
  <si>
    <t xml:space="preserve">Montáž WC kombi </t>
  </si>
  <si>
    <t>725 01-4163.R00</t>
  </si>
  <si>
    <t>Klozet závěsný LYRA Plus včetně sedátka, hl.460 mm</t>
  </si>
  <si>
    <t>WC kombi Lyra včetně sedátka</t>
  </si>
  <si>
    <t>725 21-9401.R00</t>
  </si>
  <si>
    <t>Montáž umyvadel na šrouby do zdiva</t>
  </si>
  <si>
    <t>Umyvadlo 55</t>
  </si>
  <si>
    <t>725 82-9301.RT2</t>
  </si>
  <si>
    <t>Montáž baterie umyv.a dřezové stojánkové včetně baterie</t>
  </si>
  <si>
    <t>Baterie stojánková umyvadlová</t>
  </si>
  <si>
    <t>Baterie stojánková dřezová</t>
  </si>
  <si>
    <t>725 84-5111.R00</t>
  </si>
  <si>
    <t>Baterie sprchová nástěnná ruční, bez příslušenství</t>
  </si>
  <si>
    <t>725 81-9201.R00</t>
  </si>
  <si>
    <t>Montáž ventilu nástěnného  G 1/2</t>
  </si>
  <si>
    <t>725 86-0201.RT1</t>
  </si>
  <si>
    <t>Sifon dřezový HL100, 6/4 '', přípoj myčka, pračka zpětná klapka, D 40, 50 mm, kulový kloub na odtoku</t>
  </si>
  <si>
    <t>725 86-0211.R00</t>
  </si>
  <si>
    <t>Sifon umyvadlový HL133, 5/4 '' přípoj pračka</t>
  </si>
  <si>
    <t>725 86-0322.R00</t>
  </si>
  <si>
    <t>Koleno odtokové pro sprchové vaničky HL 16.1,D 40</t>
  </si>
  <si>
    <t>725 86-0422.R00</t>
  </si>
  <si>
    <t>Dvojitá přípojka pro pračky a myčky HL 6, G 6/4''</t>
  </si>
  <si>
    <t>728</t>
  </si>
  <si>
    <t>VZT</t>
  </si>
  <si>
    <t>728 61-1113.R00</t>
  </si>
  <si>
    <t>Mtž ventilátoru radiál. nízkotl. potrub. do 0,07m2</t>
  </si>
  <si>
    <t>728 11-3112.R00</t>
  </si>
  <si>
    <t>Montáž potrubí plastového čtyřhranného do 0,03 m2</t>
  </si>
  <si>
    <t>731</t>
  </si>
  <si>
    <t>Vytápění</t>
  </si>
  <si>
    <t>731 11-9614.R0E</t>
  </si>
  <si>
    <t>Montáž ÚT včetně ohřev.TUV,kotel turbo 18 KW,kondenzační plyn, rad.Radik včetně termo reg.hlavic,rozvody trubky CU do zdiva, vč.revize</t>
  </si>
  <si>
    <t>Příplatek za vyšší výkonostní řadu kotle 24 kw (3x odběrné místo)</t>
  </si>
  <si>
    <t>Prostorový termostat (projekt neřešil)</t>
  </si>
  <si>
    <t>Komínový průzkum pro spalinové cesty ( 1 a 2 patro)</t>
  </si>
  <si>
    <t>762</t>
  </si>
  <si>
    <t>Konstrukce tesařské</t>
  </si>
  <si>
    <t>nědé</t>
  </si>
  <si>
    <t>762 52-2812.R00</t>
  </si>
  <si>
    <t>Demontáž podlah s polštáři z prken tl. do 50 mm</t>
  </si>
  <si>
    <t>762 52-6110.RT2</t>
  </si>
  <si>
    <t>Položení polštářů pod podlahy rozteče do 65 cm včetně dodávky řeziva, polštáře 80 x 50 mm</t>
  </si>
  <si>
    <t>762 51-2245.RT3</t>
  </si>
  <si>
    <t>Položení podlah pod lamely šroubováním včetně dodávky, OSB tl. 22 mm</t>
  </si>
  <si>
    <t>771</t>
  </si>
  <si>
    <t>Podlahy z dlaždic a obklady</t>
  </si>
  <si>
    <t>771 57-5109.RT1</t>
  </si>
  <si>
    <t>Montáž podlah keram.,hladké, tmel, 30x30 cm weber.for profiflex (lep),vč.dd.,světle h</t>
  </si>
  <si>
    <t>775</t>
  </si>
  <si>
    <t>Podlahy vlysové a parketové</t>
  </si>
  <si>
    <t>775 52-1800.R00</t>
  </si>
  <si>
    <t>Demontáž podlah vlysových přibíjených včetně lišt</t>
  </si>
  <si>
    <t>775 54-0001.R0E</t>
  </si>
  <si>
    <t>Kladení podlah lamelových na podklad Mirelon vč.dd lamlin.podl.tl.7mm béžové</t>
  </si>
  <si>
    <t>775 41-3121.R00</t>
  </si>
  <si>
    <t>Podlahové lišty připevněné vruty, DB 6/1,5 cm</t>
  </si>
  <si>
    <t>Příplatek za soklovou lištu systému Thermofix (dutý profil)</t>
  </si>
  <si>
    <t>776</t>
  </si>
  <si>
    <t>Podlahy povlakové</t>
  </si>
  <si>
    <t>776 40-1800.R00</t>
  </si>
  <si>
    <t>Demontáž soklíků nebo lišt, pryžových nebo z PVC</t>
  </si>
  <si>
    <t>776 55-1830.RT1</t>
  </si>
  <si>
    <t>Sejmutí povlaků volně položených z ploch nad 20 m2</t>
  </si>
  <si>
    <t>776 52-1100.RTE</t>
  </si>
  <si>
    <t>Lepení povlakových podlah z pásů PVC na Chemopren včetně dod. PVC imitace dlažby</t>
  </si>
  <si>
    <t>776 42-1100.RU1</t>
  </si>
  <si>
    <t>Lepení podlahových soklíků z měkčeného PVC včetně dodávky soklíku PVC</t>
  </si>
  <si>
    <t>Soklová lišta Thermofix (dutý profil) vč. systémových doplňků + montáž (požadavek projektanta)</t>
  </si>
  <si>
    <t>952 90-2211.R0E</t>
  </si>
  <si>
    <t>Chemické čištění podlah  1x</t>
  </si>
  <si>
    <t>781</t>
  </si>
  <si>
    <t>Obklady keramické</t>
  </si>
  <si>
    <t>781 47-1110.R00</t>
  </si>
  <si>
    <t>Obklad vnitř.stěn,keram.režný,hladký, MC, 30x20 cm do tmele vč.dd -koup.do v=2m + mezi kuch.linkou</t>
  </si>
  <si>
    <t>781 10-1210.RT1</t>
  </si>
  <si>
    <t>Penetrace podkladu pod obklady penetrační nátěr Primer G</t>
  </si>
  <si>
    <t>Stržení, očištění a přeložení pásků keramického obkladu (požadavek uživatele)</t>
  </si>
  <si>
    <t>bm</t>
  </si>
  <si>
    <t>784</t>
  </si>
  <si>
    <t>Malby</t>
  </si>
  <si>
    <t>784 40-2801.R00</t>
  </si>
  <si>
    <t>Odstranění malby oškrábáním v místnosti H do 3,8 m</t>
  </si>
  <si>
    <t>784 40-3801.R00</t>
  </si>
  <si>
    <t>Odstranění maleb omytím v míst. H do 3,8 m-Savo</t>
  </si>
  <si>
    <t>784 19-1201.R00</t>
  </si>
  <si>
    <t>Penetrace podkladu hloubková Primalex 1x</t>
  </si>
  <si>
    <t>784 19-5212.R00</t>
  </si>
  <si>
    <t>Malba tekutá Primalex Plus, bílá, 2 x</t>
  </si>
  <si>
    <t>Emailový nátěr ocelových zárubní 60 - 80 cm. (1x základ, 2x vrchní nátěr)</t>
  </si>
  <si>
    <t>M21</t>
  </si>
  <si>
    <t>Elektromontáže</t>
  </si>
  <si>
    <t>210 81-0001.R00</t>
  </si>
  <si>
    <t>Elektromontáž - komplet nové rozvody vč. rozvaděče Cyky 1,5/2,5 odborný odhad vč.revize,veškeré zásuvky-dvouzásuvky</t>
  </si>
  <si>
    <t>Osazení kompletace dvojzásuvky (projekt jednozásuvky)</t>
  </si>
  <si>
    <t>Příprava "třífáz" do kuchyně vč. vyzbrojení rozvaděče (vodič 5x2,5, jistič 16/1/B, vývodka, krabice, práce, doprava)</t>
  </si>
  <si>
    <t>Doplnění kabeláže, kompletace zásuvek pro pračku a digestoř (projekt neřešil)</t>
  </si>
  <si>
    <t>REKAPITULACE  STAVEBNÍCH  DÍLŮ</t>
  </si>
  <si>
    <t>Stavební díl</t>
  </si>
  <si>
    <t>HSV</t>
  </si>
  <si>
    <t>PSV</t>
  </si>
  <si>
    <t>Dodávka</t>
  </si>
  <si>
    <t>Montáž</t>
  </si>
  <si>
    <t>CELKEM  OBJEKT</t>
  </si>
  <si>
    <t>VEDLEJŠÍ ROZPOČTOVÉ  NÁKLADY</t>
  </si>
  <si>
    <t>Název VRN</t>
  </si>
  <si>
    <t>Kč</t>
  </si>
  <si>
    <t>%</t>
  </si>
  <si>
    <t>Základna</t>
  </si>
  <si>
    <t>Individuální mimostaveništní doprava 2%</t>
  </si>
  <si>
    <t>Zařízení staveniště 1%</t>
  </si>
  <si>
    <t>Koordinace a kompletace</t>
  </si>
  <si>
    <t>CELKEM VRN</t>
  </si>
  <si>
    <t>342 27-0010.RA0</t>
  </si>
  <si>
    <t>Příčka z tvárnic pórobetonových, tloušťka 7,5 cm</t>
  </si>
  <si>
    <t>Zdivo z tvárnic ztraceného bednění, vylití, výztuž tloušťka 25 cm (požadavek projektanta)</t>
  </si>
  <si>
    <t>Mazanina se sítí, izolace, beton C12/15, tl. 8 cm (podlaha koupelna + základ pod vyzdívku pilíře ze straceného bednění</t>
  </si>
  <si>
    <t>642 94-0116 RAE</t>
  </si>
  <si>
    <t>Okno plast bílé-30/90, koupelna,včetně mo a dod.</t>
  </si>
  <si>
    <t>Dveře jednokřídlové 80/197, překlad, zárubeň, práh dřevěné hladké, ze 2/3 zasklené</t>
  </si>
  <si>
    <t>968 06-2456.R00</t>
  </si>
  <si>
    <t>Vybourání dřevěných dveřních zárubní pl. nad 2 m2</t>
  </si>
  <si>
    <t>962 03-1133.R00</t>
  </si>
  <si>
    <t>Bourání příček cihelných tl. 15 cm</t>
  </si>
  <si>
    <t>Odbourání pilíře / sloupku u soc. zázemí</t>
  </si>
  <si>
    <t xml:space="preserve">Přisekání mezibytové příčky v koupelně </t>
  </si>
  <si>
    <t>Montáž ÚT včetně ohřev.TUV,kotel turbo,kondenzační, 18 KW,plyn, rad.Radik včetně termo reg.hlavic,rozvody trubky CU do zdiva, vč.revize</t>
  </si>
  <si>
    <t xml:space="preserve">Montáž podlah keram.,hladké, tmel, 30x30 cm weber.for profiflex (lep),vč.dd.světle </t>
  </si>
  <si>
    <t>Kladení podlah lamelových na podklad Mirelon vč.dd lamlin.podl.tl.7mm,světlý dub</t>
  </si>
  <si>
    <t>Obklad vnitř.stěn,keram.režný,hladký, MC, 30x20 cm do tmele vč.dd.béřové, v=2m + mezi kuch.linkou</t>
  </si>
  <si>
    <t>Obklad vnitř.stěn,keram.režný,hladký, MC, 30x20 cm do tmele vč.dd.béřové, v=2m + mezi kuch.linkou + 0,5m (delší kuchyňská linka)</t>
  </si>
  <si>
    <t xml:space="preserve">Elektromontáž - komplet nové rozvody vč. rozvaděče Cyky 1,5/2,5 odborný odhad vč.revize,veškeré zásuvky-dvojzásuvky </t>
  </si>
  <si>
    <t>Individuální mimostaveništní doprava 1,97%</t>
  </si>
  <si>
    <t>Zařízení staveniště 0,9%</t>
  </si>
  <si>
    <t>1 a 2 N.P.</t>
  </si>
  <si>
    <t>2</t>
  </si>
  <si>
    <t>Vodorovné konstrukce</t>
  </si>
  <si>
    <t>Urovnání podkladu hrabáním (1 a 2 N.P.)</t>
  </si>
  <si>
    <t>011</t>
  </si>
  <si>
    <t>631311114</t>
  </si>
  <si>
    <t>Mazanina tl do 80 mm z betonu prostého tř. C 16/20   P 500 (1 a 2 N.P.)</t>
  </si>
  <si>
    <t>631362021</t>
  </si>
  <si>
    <t xml:space="preserve">Výztuž mazanin svařovanými sítěmi Kari   </t>
  </si>
  <si>
    <t>Obvodová dilatace pružnou těsnicí páskou v 150 mm mezi stěnou a mazaninou (1 a 2 N.P.)</t>
  </si>
  <si>
    <t>2 Vodorovné konstrukce</t>
  </si>
  <si>
    <t>1 a 2 .N.P.</t>
  </si>
  <si>
    <t xml:space="preserve">Organizace závozu - lidské zdroje - zajištění parkovacích míst pro beton mix, čerpadlo </t>
  </si>
  <si>
    <t>Rozpočet podlaha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</si>
</sst>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/mm/yy"/>
    <numFmt numFmtId="165" formatCode="#,##0.00\ &quot;Kč&quot;"/>
    <numFmt numFmtId="166" formatCode="#,##0.00000"/>
    <numFmt numFmtId="167" formatCode="0.0"/>
    <numFmt numFmtId="168" formatCode="#,##0.000;\-#,##0.000"/>
    <numFmt numFmtId="169" formatCode="#,##0.00;\-#,##0.00"/>
    <numFmt numFmtId="170" formatCode="#,##0;\-#,##0"/>
  </numFmts>
  <fonts count="26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4"/>
      <name val="Arial CE"/>
      <family val="2"/>
      <charset val="238"/>
    </font>
    <font>
      <b/>
      <i/>
      <sz val="12"/>
      <name val="Arial CE"/>
      <family val="2"/>
      <charset val="238"/>
    </font>
    <font>
      <b/>
      <i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b/>
      <sz val="11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0"/>
      <name val="Arial CE"/>
    </font>
    <font>
      <b/>
      <u/>
      <sz val="12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0"/>
      <name val="Arial CE"/>
      <family val="2"/>
      <charset val="238"/>
    </font>
    <font>
      <sz val="9"/>
      <name val="Arial CE"/>
      <family val="2"/>
      <charset val="238"/>
    </font>
    <font>
      <b/>
      <sz val="8"/>
      <name val="Arial CE"/>
      <family val="2"/>
      <charset val="238"/>
    </font>
    <font>
      <b/>
      <sz val="10"/>
      <name val="Arial CE"/>
      <charset val="238"/>
    </font>
    <font>
      <i/>
      <sz val="8"/>
      <name val="Arial CE"/>
      <family val="2"/>
      <charset val="238"/>
    </font>
    <font>
      <i/>
      <sz val="9"/>
      <name val="Arial CE"/>
    </font>
    <font>
      <b/>
      <sz val="9"/>
      <name val="Arial CE"/>
      <charset val="238"/>
    </font>
    <font>
      <sz val="10"/>
      <color indexed="9"/>
      <name val="Arial CE"/>
      <family val="2"/>
      <charset val="238"/>
    </font>
    <font>
      <sz val="8"/>
      <color indexed="63"/>
      <name val="Arial CE"/>
      <charset val="238"/>
    </font>
    <font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342">
    <xf numFmtId="0" fontId="0" fillId="0" borderId="0" xfId="0"/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49" fontId="3" fillId="2" borderId="6" xfId="0" applyNumberFormat="1" applyFont="1" applyFill="1" applyBorder="1"/>
    <xf numFmtId="49" fontId="0" fillId="2" borderId="7" xfId="0" applyNumberFormat="1" applyFill="1" applyBorder="1"/>
    <xf numFmtId="0" fontId="4" fillId="2" borderId="0" xfId="0" applyFont="1" applyFill="1" applyBorder="1"/>
    <xf numFmtId="0" fontId="0" fillId="2" borderId="0" xfId="0" applyFill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49" fontId="0" fillId="0" borderId="8" xfId="0" applyNumberFormat="1" applyBorder="1" applyAlignment="1">
      <alignment horizontal="left"/>
    </xf>
    <xf numFmtId="0" fontId="0" fillId="0" borderId="13" xfId="0" applyNumberFormat="1" applyBorder="1"/>
    <xf numFmtId="0" fontId="0" fillId="0" borderId="12" xfId="0" applyNumberFormat="1" applyBorder="1"/>
    <xf numFmtId="0" fontId="0" fillId="0" borderId="14" xfId="0" applyNumberFormat="1" applyBorder="1"/>
    <xf numFmtId="3" fontId="0" fillId="0" borderId="14" xfId="0" applyNumberForma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6" xfId="0" applyBorder="1"/>
    <xf numFmtId="0" fontId="0" fillId="0" borderId="0" xfId="0" applyBorder="1"/>
    <xf numFmtId="0" fontId="2" fillId="0" borderId="19" xfId="0" applyFont="1" applyBorder="1" applyAlignment="1">
      <alignment horizontal="centerContinuous" vertical="center"/>
    </xf>
    <xf numFmtId="0" fontId="7" fillId="0" borderId="20" xfId="0" applyFont="1" applyBorder="1" applyAlignment="1">
      <alignment horizontal="centerContinuous" vertical="center"/>
    </xf>
    <xf numFmtId="0" fontId="0" fillId="0" borderId="20" xfId="0" applyBorder="1" applyAlignment="1">
      <alignment horizontal="centerContinuous" vertical="center"/>
    </xf>
    <xf numFmtId="0" fontId="0" fillId="0" borderId="21" xfId="0" applyBorder="1" applyAlignment="1">
      <alignment horizontal="centerContinuous" vertical="center"/>
    </xf>
    <xf numFmtId="0" fontId="6" fillId="0" borderId="22" xfId="0" applyFont="1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centerContinuous"/>
    </xf>
    <xf numFmtId="0" fontId="6" fillId="0" borderId="23" xfId="0" applyFont="1" applyBorder="1" applyAlignment="1">
      <alignment horizontal="centerContinuous"/>
    </xf>
    <xf numFmtId="0" fontId="0" fillId="0" borderId="23" xfId="0" applyBorder="1" applyAlignment="1">
      <alignment horizontal="centerContinuous"/>
    </xf>
    <xf numFmtId="0" fontId="0" fillId="0" borderId="25" xfId="0" applyBorder="1"/>
    <xf numFmtId="0" fontId="0" fillId="0" borderId="26" xfId="0" applyBorder="1"/>
    <xf numFmtId="3" fontId="0" fillId="0" borderId="27" xfId="0" applyNumberFormat="1" applyBorder="1"/>
    <xf numFmtId="3" fontId="0" fillId="0" borderId="16" xfId="0" applyNumberFormat="1" applyBorder="1"/>
    <xf numFmtId="0" fontId="0" fillId="0" borderId="31" xfId="0" applyBorder="1"/>
    <xf numFmtId="0" fontId="0" fillId="0" borderId="28" xfId="0" applyBorder="1"/>
    <xf numFmtId="3" fontId="0" fillId="0" borderId="29" xfId="0" applyNumberFormat="1" applyBorder="1"/>
    <xf numFmtId="0" fontId="0" fillId="0" borderId="30" xfId="0" applyBorder="1"/>
    <xf numFmtId="0" fontId="0" fillId="0" borderId="32" xfId="0" applyBorder="1"/>
    <xf numFmtId="0" fontId="0" fillId="0" borderId="33" xfId="0" applyBorder="1"/>
    <xf numFmtId="0" fontId="8" fillId="0" borderId="15" xfId="0" applyFont="1" applyBorder="1"/>
    <xf numFmtId="3" fontId="0" fillId="0" borderId="34" xfId="0" applyNumberFormat="1" applyBorder="1"/>
    <xf numFmtId="0" fontId="0" fillId="0" borderId="35" xfId="0" applyBorder="1"/>
    <xf numFmtId="3" fontId="0" fillId="0" borderId="36" xfId="0" applyNumberFormat="1" applyBorder="1"/>
    <xf numFmtId="0" fontId="0" fillId="0" borderId="37" xfId="0" applyBorder="1"/>
    <xf numFmtId="0" fontId="0" fillId="0" borderId="0" xfId="0" applyBorder="1" applyAlignment="1">
      <alignment horizontal="right"/>
    </xf>
    <xf numFmtId="164" fontId="0" fillId="0" borderId="0" xfId="0" applyNumberFormat="1" applyBorder="1"/>
    <xf numFmtId="0" fontId="0" fillId="0" borderId="13" xfId="0" applyNumberFormat="1" applyBorder="1" applyAlignment="1">
      <alignment horizontal="right"/>
    </xf>
    <xf numFmtId="165" fontId="0" fillId="0" borderId="16" xfId="0" applyNumberFormat="1" applyBorder="1"/>
    <xf numFmtId="165" fontId="0" fillId="0" borderId="0" xfId="0" applyNumberFormat="1" applyBorder="1"/>
    <xf numFmtId="0" fontId="7" fillId="0" borderId="35" xfId="0" applyFont="1" applyFill="1" applyBorder="1"/>
    <xf numFmtId="0" fontId="7" fillId="0" borderId="36" xfId="0" applyFont="1" applyFill="1" applyBorder="1"/>
    <xf numFmtId="0" fontId="7" fillId="0" borderId="38" xfId="0" applyFont="1" applyFill="1" applyBorder="1"/>
    <xf numFmtId="165" fontId="7" fillId="0" borderId="36" xfId="0" applyNumberFormat="1" applyFont="1" applyFill="1" applyBorder="1"/>
    <xf numFmtId="0" fontId="7" fillId="0" borderId="39" xfId="0" applyFont="1" applyFill="1" applyBorder="1"/>
    <xf numFmtId="0" fontId="0" fillId="0" borderId="0" xfId="0" applyAlignment="1"/>
    <xf numFmtId="0" fontId="11" fillId="0" borderId="0" xfId="0" applyFont="1" applyAlignment="1"/>
    <xf numFmtId="0" fontId="0" fillId="0" borderId="0" xfId="0" applyNumberFormat="1"/>
    <xf numFmtId="3" fontId="0" fillId="0" borderId="0" xfId="0" applyNumberFormat="1"/>
    <xf numFmtId="0" fontId="12" fillId="0" borderId="16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1" xfId="0" applyBorder="1"/>
    <xf numFmtId="3" fontId="0" fillId="0" borderId="41" xfId="0" applyNumberFormat="1" applyBorder="1"/>
    <xf numFmtId="165" fontId="0" fillId="0" borderId="17" xfId="0" applyNumberFormat="1" applyBorder="1" applyAlignment="1">
      <alignment horizontal="right"/>
    </xf>
    <xf numFmtId="165" fontId="0" fillId="0" borderId="16" xfId="0" applyNumberFormat="1" applyBorder="1" applyAlignment="1">
      <alignment horizontal="right"/>
    </xf>
    <xf numFmtId="0" fontId="0" fillId="0" borderId="0" xfId="0" applyBorder="1" applyAlignment="1">
      <alignment horizontal="left"/>
    </xf>
    <xf numFmtId="165" fontId="0" fillId="0" borderId="8" xfId="0" applyNumberFormat="1" applyBorder="1" applyAlignment="1">
      <alignment horizontal="right"/>
    </xf>
    <xf numFmtId="165" fontId="0" fillId="0" borderId="0" xfId="0" applyNumberFormat="1" applyBorder="1" applyAlignment="1">
      <alignment horizontal="right"/>
    </xf>
    <xf numFmtId="14" fontId="0" fillId="0" borderId="0" xfId="0" applyNumberFormat="1" applyBorder="1"/>
    <xf numFmtId="0" fontId="7" fillId="0" borderId="0" xfId="0" applyFont="1"/>
    <xf numFmtId="0" fontId="10" fillId="0" borderId="0" xfId="0" applyFont="1" applyAlignment="1"/>
    <xf numFmtId="0" fontId="0" fillId="0" borderId="0" xfId="0" applyAlignment="1">
      <alignment vertical="justify"/>
    </xf>
    <xf numFmtId="0" fontId="12" fillId="0" borderId="15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3" xfId="0" applyBorder="1"/>
    <xf numFmtId="165" fontId="0" fillId="0" borderId="18" xfId="0" applyNumberFormat="1" applyBorder="1" applyAlignment="1">
      <alignment horizontal="right"/>
    </xf>
    <xf numFmtId="0" fontId="0" fillId="0" borderId="6" xfId="0" applyBorder="1" applyAlignment="1">
      <alignment horizontal="left"/>
    </xf>
    <xf numFmtId="165" fontId="0" fillId="0" borderId="9" xfId="0" applyNumberFormat="1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0" xfId="0" applyAlignment="1">
      <alignment horizontal="left"/>
    </xf>
    <xf numFmtId="0" fontId="0" fillId="0" borderId="7" xfId="0" applyBorder="1" applyAlignment="1">
      <alignment horizontal="left"/>
    </xf>
    <xf numFmtId="0" fontId="13" fillId="0" borderId="0" xfId="2"/>
    <xf numFmtId="0" fontId="13" fillId="3" borderId="0" xfId="2" applyFill="1"/>
    <xf numFmtId="0" fontId="15" fillId="0" borderId="0" xfId="2" applyFont="1" applyAlignment="1">
      <alignment horizontal="centerContinuous"/>
    </xf>
    <xf numFmtId="0" fontId="16" fillId="0" borderId="0" xfId="2" applyFont="1" applyAlignment="1">
      <alignment horizontal="centerContinuous"/>
    </xf>
    <xf numFmtId="0" fontId="16" fillId="0" borderId="0" xfId="2" applyFont="1" applyAlignment="1">
      <alignment horizontal="right"/>
    </xf>
    <xf numFmtId="0" fontId="4" fillId="0" borderId="46" xfId="2" applyFont="1" applyBorder="1"/>
    <xf numFmtId="0" fontId="13" fillId="0" borderId="46" xfId="2" applyBorder="1"/>
    <xf numFmtId="0" fontId="13" fillId="0" borderId="46" xfId="2" applyBorder="1" applyAlignment="1">
      <alignment horizontal="right"/>
    </xf>
    <xf numFmtId="0" fontId="13" fillId="0" borderId="46" xfId="2" applyFont="1" applyBorder="1" applyAlignment="1">
      <alignment horizontal="center"/>
    </xf>
    <xf numFmtId="0" fontId="13" fillId="0" borderId="46" xfId="2" applyBorder="1" applyAlignment="1">
      <alignment horizontal="left"/>
    </xf>
    <xf numFmtId="0" fontId="13" fillId="0" borderId="47" xfId="2" applyBorder="1"/>
    <xf numFmtId="0" fontId="4" fillId="0" borderId="50" xfId="2" applyFont="1" applyBorder="1"/>
    <xf numFmtId="0" fontId="13" fillId="0" borderId="50" xfId="2" applyBorder="1"/>
    <xf numFmtId="0" fontId="13" fillId="0" borderId="50" xfId="2" applyBorder="1" applyAlignment="1">
      <alignment horizontal="right"/>
    </xf>
    <xf numFmtId="0" fontId="17" fillId="3" borderId="0" xfId="2" applyFont="1" applyFill="1"/>
    <xf numFmtId="0" fontId="13" fillId="0" borderId="0" xfId="2" applyFont="1" applyFill="1"/>
    <xf numFmtId="0" fontId="13" fillId="0" borderId="0" xfId="2" applyFill="1"/>
    <xf numFmtId="0" fontId="13" fillId="0" borderId="0" xfId="2" applyFill="1" applyAlignment="1">
      <alignment horizontal="right"/>
    </xf>
    <xf numFmtId="0" fontId="13" fillId="0" borderId="0" xfId="2" applyFill="1" applyAlignment="1"/>
    <xf numFmtId="49" fontId="5" fillId="3" borderId="41" xfId="2" applyNumberFormat="1" applyFont="1" applyFill="1" applyBorder="1"/>
    <xf numFmtId="0" fontId="5" fillId="0" borderId="31" xfId="2" applyFont="1" applyFill="1" applyBorder="1" applyAlignment="1">
      <alignment horizontal="center"/>
    </xf>
    <xf numFmtId="0" fontId="5" fillId="0" borderId="31" xfId="2" applyNumberFormat="1" applyFont="1" applyFill="1" applyBorder="1" applyAlignment="1">
      <alignment horizontal="center"/>
    </xf>
    <xf numFmtId="0" fontId="5" fillId="0" borderId="41" xfId="2" applyFont="1" applyFill="1" applyBorder="1" applyAlignment="1">
      <alignment horizontal="center"/>
    </xf>
    <xf numFmtId="0" fontId="18" fillId="0" borderId="41" xfId="2" applyFont="1" applyFill="1" applyBorder="1"/>
    <xf numFmtId="0" fontId="6" fillId="3" borderId="53" xfId="2" applyFont="1" applyFill="1" applyBorder="1" applyAlignment="1">
      <alignment horizontal="center"/>
    </xf>
    <xf numFmtId="49" fontId="6" fillId="0" borderId="53" xfId="2" applyNumberFormat="1" applyFont="1" applyFill="1" applyBorder="1" applyAlignment="1">
      <alignment horizontal="left"/>
    </xf>
    <xf numFmtId="0" fontId="6" fillId="0" borderId="53" xfId="2" applyFont="1" applyFill="1" applyBorder="1"/>
    <xf numFmtId="0" fontId="13" fillId="0" borderId="53" xfId="2" applyFill="1" applyBorder="1" applyAlignment="1">
      <alignment horizontal="center"/>
    </xf>
    <xf numFmtId="0" fontId="13" fillId="0" borderId="53" xfId="2" applyNumberFormat="1" applyFill="1" applyBorder="1" applyAlignment="1">
      <alignment horizontal="right"/>
    </xf>
    <xf numFmtId="0" fontId="13" fillId="0" borderId="53" xfId="2" applyNumberFormat="1" applyFill="1" applyBorder="1"/>
    <xf numFmtId="0" fontId="9" fillId="0" borderId="54" xfId="2" applyNumberFormat="1" applyFont="1" applyFill="1" applyBorder="1"/>
    <xf numFmtId="0" fontId="8" fillId="3" borderId="53" xfId="2" applyFont="1" applyFill="1" applyBorder="1" applyAlignment="1">
      <alignment horizontal="center"/>
    </xf>
    <xf numFmtId="49" fontId="8" fillId="0" borderId="53" xfId="2" applyNumberFormat="1" applyFont="1" applyFill="1" applyBorder="1" applyAlignment="1">
      <alignment horizontal="left"/>
    </xf>
    <xf numFmtId="0" fontId="8" fillId="0" borderId="53" xfId="2" applyFont="1" applyFill="1" applyBorder="1" applyAlignment="1">
      <alignment wrapText="1"/>
    </xf>
    <xf numFmtId="49" fontId="8" fillId="0" borderId="53" xfId="2" applyNumberFormat="1" applyFont="1" applyFill="1" applyBorder="1" applyAlignment="1">
      <alignment horizontal="center" shrinkToFit="1"/>
    </xf>
    <xf numFmtId="4" fontId="8" fillId="0" borderId="53" xfId="2" applyNumberFormat="1" applyFont="1" applyFill="1" applyBorder="1" applyAlignment="1">
      <alignment horizontal="right"/>
    </xf>
    <xf numFmtId="4" fontId="8" fillId="0" borderId="53" xfId="2" applyNumberFormat="1" applyFont="1" applyFill="1" applyBorder="1"/>
    <xf numFmtId="166" fontId="8" fillId="0" borderId="53" xfId="2" applyNumberFormat="1" applyFont="1" applyFill="1" applyBorder="1"/>
    <xf numFmtId="0" fontId="19" fillId="3" borderId="53" xfId="2" applyFont="1" applyFill="1" applyBorder="1" applyAlignment="1">
      <alignment horizontal="center" vertical="top"/>
    </xf>
    <xf numFmtId="49" fontId="19" fillId="0" borderId="53" xfId="2" applyNumberFormat="1" applyFont="1" applyFill="1" applyBorder="1" applyAlignment="1">
      <alignment horizontal="left" vertical="top"/>
    </xf>
    <xf numFmtId="0" fontId="19" fillId="0" borderId="53" xfId="2" applyFont="1" applyFill="1" applyBorder="1" applyAlignment="1">
      <alignment wrapText="1"/>
    </xf>
    <xf numFmtId="49" fontId="19" fillId="0" borderId="53" xfId="2" applyNumberFormat="1" applyFont="1" applyFill="1" applyBorder="1" applyAlignment="1">
      <alignment horizontal="center" vertical="top" shrinkToFit="1"/>
    </xf>
    <xf numFmtId="4" fontId="19" fillId="0" borderId="53" xfId="2" applyNumberFormat="1" applyFont="1" applyFill="1" applyBorder="1" applyAlignment="1">
      <alignment horizontal="right" vertical="top"/>
    </xf>
    <xf numFmtId="4" fontId="19" fillId="0" borderId="53" xfId="2" applyNumberFormat="1" applyFont="1" applyFill="1" applyBorder="1" applyAlignment="1">
      <alignment vertical="top"/>
    </xf>
    <xf numFmtId="0" fontId="13" fillId="3" borderId="55" xfId="2" applyFill="1" applyBorder="1" applyAlignment="1">
      <alignment horizontal="center"/>
    </xf>
    <xf numFmtId="49" fontId="4" fillId="0" borderId="55" xfId="2" applyNumberFormat="1" applyFont="1" applyFill="1" applyBorder="1" applyAlignment="1">
      <alignment horizontal="left"/>
    </xf>
    <xf numFmtId="0" fontId="4" fillId="0" borderId="55" xfId="2" applyFont="1" applyFill="1" applyBorder="1"/>
    <xf numFmtId="0" fontId="13" fillId="0" borderId="55" xfId="2" applyFill="1" applyBorder="1" applyAlignment="1">
      <alignment horizontal="center"/>
    </xf>
    <xf numFmtId="4" fontId="13" fillId="0" borderId="55" xfId="2" applyNumberFormat="1" applyFill="1" applyBorder="1" applyAlignment="1">
      <alignment horizontal="right"/>
    </xf>
    <xf numFmtId="4" fontId="6" fillId="0" borderId="55" xfId="2" applyNumberFormat="1" applyFont="1" applyFill="1" applyBorder="1"/>
    <xf numFmtId="0" fontId="6" fillId="0" borderId="55" xfId="2" applyFont="1" applyFill="1" applyBorder="1"/>
    <xf numFmtId="166" fontId="6" fillId="0" borderId="55" xfId="2" applyNumberFormat="1" applyFont="1" applyFill="1" applyBorder="1"/>
    <xf numFmtId="3" fontId="13" fillId="0" borderId="0" xfId="2" applyNumberFormat="1"/>
    <xf numFmtId="0" fontId="19" fillId="3" borderId="53" xfId="2" applyFont="1" applyFill="1" applyBorder="1" applyAlignment="1">
      <alignment horizontal="center"/>
    </xf>
    <xf numFmtId="49" fontId="19" fillId="0" borderId="53" xfId="2" applyNumberFormat="1" applyFont="1" applyFill="1" applyBorder="1" applyAlignment="1">
      <alignment horizontal="left"/>
    </xf>
    <xf numFmtId="49" fontId="19" fillId="0" borderId="53" xfId="2" applyNumberFormat="1" applyFont="1" applyFill="1" applyBorder="1" applyAlignment="1">
      <alignment horizontal="center" shrinkToFit="1"/>
    </xf>
    <xf numFmtId="4" fontId="19" fillId="0" borderId="53" xfId="2" applyNumberFormat="1" applyFont="1" applyFill="1" applyBorder="1" applyAlignment="1">
      <alignment horizontal="right"/>
    </xf>
    <xf numFmtId="4" fontId="19" fillId="0" borderId="53" xfId="2" applyNumberFormat="1" applyFont="1" applyFill="1" applyBorder="1"/>
    <xf numFmtId="166" fontId="19" fillId="0" borderId="53" xfId="2" applyNumberFormat="1" applyFont="1" applyFill="1" applyBorder="1"/>
    <xf numFmtId="0" fontId="19" fillId="0" borderId="53" xfId="2" applyFont="1" applyFill="1" applyBorder="1" applyAlignment="1">
      <alignment vertical="top" wrapText="1"/>
    </xf>
    <xf numFmtId="166" fontId="19" fillId="0" borderId="53" xfId="2" applyNumberFormat="1" applyFont="1" applyFill="1" applyBorder="1" applyAlignment="1">
      <alignment vertical="top"/>
    </xf>
    <xf numFmtId="0" fontId="13" fillId="3" borderId="0" xfId="2" applyFill="1" applyBorder="1"/>
    <xf numFmtId="0" fontId="13" fillId="0" borderId="0" xfId="2" applyBorder="1"/>
    <xf numFmtId="0" fontId="20" fillId="3" borderId="0" xfId="2" applyFont="1" applyFill="1" applyAlignment="1"/>
    <xf numFmtId="0" fontId="20" fillId="0" borderId="0" xfId="2" applyFont="1" applyAlignment="1"/>
    <xf numFmtId="0" fontId="13" fillId="0" borderId="0" xfId="2" applyAlignment="1">
      <alignment horizontal="right"/>
    </xf>
    <xf numFmtId="0" fontId="21" fillId="0" borderId="0" xfId="2" applyFont="1" applyBorder="1"/>
    <xf numFmtId="3" fontId="21" fillId="0" borderId="0" xfId="2" applyNumberFormat="1" applyFont="1" applyBorder="1" applyAlignment="1">
      <alignment horizontal="right"/>
    </xf>
    <xf numFmtId="4" fontId="21" fillId="0" borderId="0" xfId="2" applyNumberFormat="1" applyFont="1" applyBorder="1"/>
    <xf numFmtId="0" fontId="20" fillId="3" borderId="0" xfId="2" applyFont="1" applyFill="1" applyBorder="1" applyAlignment="1"/>
    <xf numFmtId="0" fontId="20" fillId="0" borderId="0" xfId="2" applyFont="1" applyBorder="1" applyAlignment="1"/>
    <xf numFmtId="0" fontId="13" fillId="0" borderId="0" xfId="2" applyBorder="1" applyAlignment="1">
      <alignment horizontal="right"/>
    </xf>
    <xf numFmtId="0" fontId="13" fillId="0" borderId="46" xfId="2" applyFont="1" applyBorder="1"/>
    <xf numFmtId="0" fontId="0" fillId="0" borderId="46" xfId="0" applyNumberFormat="1" applyBorder="1" applyAlignment="1">
      <alignment horizontal="left"/>
    </xf>
    <xf numFmtId="0" fontId="0" fillId="0" borderId="47" xfId="0" applyNumberFormat="1" applyBorder="1"/>
    <xf numFmtId="49" fontId="2" fillId="0" borderId="0" xfId="0" applyNumberFormat="1" applyFont="1" applyAlignment="1">
      <alignment horizontal="centerContinuous"/>
    </xf>
    <xf numFmtId="49" fontId="6" fillId="0" borderId="22" xfId="0" applyNumberFormat="1" applyFont="1" applyFill="1" applyBorder="1"/>
    <xf numFmtId="0" fontId="6" fillId="0" borderId="23" xfId="0" applyFont="1" applyFill="1" applyBorder="1"/>
    <xf numFmtId="0" fontId="6" fillId="0" borderId="24" xfId="0" applyFont="1" applyFill="1" applyBorder="1"/>
    <xf numFmtId="0" fontId="6" fillId="0" borderId="56" xfId="0" applyFont="1" applyFill="1" applyBorder="1"/>
    <xf numFmtId="0" fontId="6" fillId="0" borderId="57" xfId="0" applyFont="1" applyFill="1" applyBorder="1"/>
    <xf numFmtId="0" fontId="6" fillId="0" borderId="58" xfId="0" applyFont="1" applyFill="1" applyBorder="1"/>
    <xf numFmtId="49" fontId="17" fillId="0" borderId="6" xfId="0" applyNumberFormat="1" applyFont="1" applyFill="1" applyBorder="1"/>
    <xf numFmtId="0" fontId="17" fillId="0" borderId="0" xfId="0" applyFont="1" applyFill="1" applyBorder="1"/>
    <xf numFmtId="0" fontId="0" fillId="0" borderId="0" xfId="0" applyFill="1" applyBorder="1"/>
    <xf numFmtId="3" fontId="8" fillId="0" borderId="9" xfId="0" applyNumberFormat="1" applyFont="1" applyFill="1" applyBorder="1"/>
    <xf numFmtId="3" fontId="8" fillId="0" borderId="7" xfId="0" applyNumberFormat="1" applyFont="1" applyFill="1" applyBorder="1"/>
    <xf numFmtId="3" fontId="8" fillId="0" borderId="53" xfId="0" applyNumberFormat="1" applyFont="1" applyFill="1" applyBorder="1"/>
    <xf numFmtId="3" fontId="8" fillId="0" borderId="59" xfId="0" applyNumberFormat="1" applyFont="1" applyFill="1" applyBorder="1"/>
    <xf numFmtId="0" fontId="6" fillId="0" borderId="22" xfId="0" applyFont="1" applyFill="1" applyBorder="1"/>
    <xf numFmtId="3" fontId="6" fillId="0" borderId="24" xfId="0" applyNumberFormat="1" applyFont="1" applyFill="1" applyBorder="1"/>
    <xf numFmtId="3" fontId="6" fillId="0" borderId="56" xfId="0" applyNumberFormat="1" applyFont="1" applyFill="1" applyBorder="1"/>
    <xf numFmtId="3" fontId="6" fillId="0" borderId="57" xfId="0" applyNumberFormat="1" applyFont="1" applyFill="1" applyBorder="1"/>
    <xf numFmtId="3" fontId="6" fillId="0" borderId="58" xfId="0" applyNumberFormat="1" applyFont="1" applyFill="1" applyBorder="1"/>
    <xf numFmtId="0" fontId="6" fillId="0" borderId="0" xfId="0" applyFont="1"/>
    <xf numFmtId="0" fontId="2" fillId="0" borderId="0" xfId="0" applyFont="1" applyFill="1" applyAlignment="1">
      <alignment horizontal="centerContinuous"/>
    </xf>
    <xf numFmtId="3" fontId="2" fillId="0" borderId="0" xfId="0" applyNumberFormat="1" applyFont="1" applyFill="1" applyAlignment="1">
      <alignment horizontal="centerContinuous"/>
    </xf>
    <xf numFmtId="0" fontId="0" fillId="0" borderId="0" xfId="0" applyFill="1"/>
    <xf numFmtId="0" fontId="19" fillId="0" borderId="28" xfId="0" applyFont="1" applyFill="1" applyBorder="1"/>
    <xf numFmtId="0" fontId="19" fillId="0" borderId="29" xfId="0" applyFont="1" applyFill="1" applyBorder="1"/>
    <xf numFmtId="0" fontId="0" fillId="0" borderId="60" xfId="0" applyFill="1" applyBorder="1"/>
    <xf numFmtId="0" fontId="19" fillId="0" borderId="61" xfId="0" applyFont="1" applyFill="1" applyBorder="1" applyAlignment="1">
      <alignment horizontal="right"/>
    </xf>
    <xf numFmtId="0" fontId="19" fillId="0" borderId="29" xfId="0" applyFont="1" applyFill="1" applyBorder="1" applyAlignment="1">
      <alignment horizontal="right"/>
    </xf>
    <xf numFmtId="0" fontId="19" fillId="0" borderId="30" xfId="0" applyFont="1" applyFill="1" applyBorder="1" applyAlignment="1">
      <alignment horizontal="center"/>
    </xf>
    <xf numFmtId="4" fontId="22" fillId="0" borderId="29" xfId="0" applyNumberFormat="1" applyFont="1" applyFill="1" applyBorder="1" applyAlignment="1">
      <alignment horizontal="right"/>
    </xf>
    <xf numFmtId="4" fontId="22" fillId="0" borderId="60" xfId="0" applyNumberFormat="1" applyFont="1" applyFill="1" applyBorder="1" applyAlignment="1">
      <alignment horizontal="right"/>
    </xf>
    <xf numFmtId="0" fontId="8" fillId="0" borderId="33" xfId="0" applyFont="1" applyFill="1" applyBorder="1"/>
    <xf numFmtId="0" fontId="8" fillId="0" borderId="26" xfId="0" applyFont="1" applyFill="1" applyBorder="1"/>
    <xf numFmtId="0" fontId="8" fillId="0" borderId="40" xfId="0" applyFont="1" applyFill="1" applyBorder="1"/>
    <xf numFmtId="3" fontId="8" fillId="0" borderId="32" xfId="0" applyNumberFormat="1" applyFont="1" applyFill="1" applyBorder="1" applyAlignment="1">
      <alignment horizontal="right"/>
    </xf>
    <xf numFmtId="167" fontId="8" fillId="0" borderId="41" xfId="0" applyNumberFormat="1" applyFont="1" applyFill="1" applyBorder="1" applyAlignment="1">
      <alignment horizontal="right"/>
    </xf>
    <xf numFmtId="3" fontId="8" fillId="0" borderId="52" xfId="0" applyNumberFormat="1" applyFont="1" applyFill="1" applyBorder="1" applyAlignment="1">
      <alignment horizontal="right"/>
    </xf>
    <xf numFmtId="4" fontId="8" fillId="0" borderId="26" xfId="0" applyNumberFormat="1" applyFont="1" applyFill="1" applyBorder="1" applyAlignment="1">
      <alignment horizontal="right"/>
    </xf>
    <xf numFmtId="3" fontId="8" fillId="0" borderId="40" xfId="0" applyNumberFormat="1" applyFont="1" applyFill="1" applyBorder="1" applyAlignment="1">
      <alignment horizontal="right"/>
    </xf>
    <xf numFmtId="0" fontId="8" fillId="0" borderId="6" xfId="0" applyFont="1" applyFill="1" applyBorder="1"/>
    <xf numFmtId="0" fontId="8" fillId="0" borderId="0" xfId="0" applyFont="1" applyFill="1" applyBorder="1"/>
    <xf numFmtId="3" fontId="8" fillId="0" borderId="41" xfId="0" applyNumberFormat="1" applyFont="1" applyFill="1" applyBorder="1" applyAlignment="1">
      <alignment horizontal="right"/>
    </xf>
    <xf numFmtId="4" fontId="8" fillId="0" borderId="41" xfId="0" applyNumberFormat="1" applyFont="1" applyFill="1" applyBorder="1" applyAlignment="1">
      <alignment horizontal="right"/>
    </xf>
    <xf numFmtId="0" fontId="0" fillId="0" borderId="35" xfId="0" applyFill="1" applyBorder="1"/>
    <xf numFmtId="0" fontId="6" fillId="0" borderId="36" xfId="0" applyFont="1" applyFill="1" applyBorder="1"/>
    <xf numFmtId="0" fontId="0" fillId="0" borderId="36" xfId="0" applyFill="1" applyBorder="1"/>
    <xf numFmtId="4" fontId="0" fillId="0" borderId="62" xfId="0" applyNumberFormat="1" applyFill="1" applyBorder="1"/>
    <xf numFmtId="4" fontId="0" fillId="0" borderId="35" xfId="0" applyNumberFormat="1" applyFill="1" applyBorder="1"/>
    <xf numFmtId="4" fontId="0" fillId="0" borderId="36" xfId="0" applyNumberFormat="1" applyFill="1" applyBorder="1"/>
    <xf numFmtId="3" fontId="17" fillId="0" borderId="0" xfId="0" applyNumberFormat="1" applyFont="1"/>
    <xf numFmtId="4" fontId="17" fillId="0" borderId="0" xfId="0" applyNumberFormat="1" applyFont="1"/>
    <xf numFmtId="4" fontId="0" fillId="0" borderId="0" xfId="0" applyNumberFormat="1"/>
    <xf numFmtId="0" fontId="9" fillId="0" borderId="53" xfId="2" applyNumberFormat="1" applyFont="1" applyFill="1" applyBorder="1"/>
    <xf numFmtId="4" fontId="1" fillId="0" borderId="53" xfId="2" applyNumberFormat="1" applyFont="1" applyFill="1" applyBorder="1" applyAlignment="1">
      <alignment horizontal="right"/>
    </xf>
    <xf numFmtId="0" fontId="13" fillId="0" borderId="50" xfId="2" applyBorder="1" applyAlignment="1">
      <alignment horizontal="left" shrinkToFit="1"/>
    </xf>
    <xf numFmtId="0" fontId="17" fillId="0" borderId="0" xfId="2" applyFont="1" applyFill="1"/>
    <xf numFmtId="49" fontId="5" fillId="0" borderId="61" xfId="2" applyNumberFormat="1" applyFont="1" applyFill="1" applyBorder="1"/>
    <xf numFmtId="0" fontId="5" fillId="0" borderId="30" xfId="2" applyFont="1" applyFill="1" applyBorder="1" applyAlignment="1">
      <alignment horizontal="center"/>
    </xf>
    <xf numFmtId="0" fontId="5" fillId="0" borderId="30" xfId="2" applyNumberFormat="1" applyFont="1" applyFill="1" applyBorder="1" applyAlignment="1">
      <alignment horizontal="center"/>
    </xf>
    <xf numFmtId="0" fontId="5" fillId="0" borderId="63" xfId="2" applyFont="1" applyFill="1" applyBorder="1" applyAlignment="1">
      <alignment horizontal="center"/>
    </xf>
    <xf numFmtId="0" fontId="6" fillId="0" borderId="25" xfId="2" applyFont="1" applyFill="1" applyBorder="1" applyAlignment="1">
      <alignment horizontal="center"/>
    </xf>
    <xf numFmtId="0" fontId="13" fillId="0" borderId="59" xfId="2" applyNumberFormat="1" applyFill="1" applyBorder="1"/>
    <xf numFmtId="0" fontId="23" fillId="0" borderId="0" xfId="2" applyFont="1"/>
    <xf numFmtId="0" fontId="8" fillId="0" borderId="25" xfId="2" applyFont="1" applyFill="1" applyBorder="1" applyAlignment="1">
      <alignment horizontal="center"/>
    </xf>
    <xf numFmtId="4" fontId="8" fillId="0" borderId="59" xfId="2" applyNumberFormat="1" applyFont="1" applyFill="1" applyBorder="1"/>
    <xf numFmtId="0" fontId="0" fillId="3" borderId="64" xfId="0" applyFont="1" applyFill="1" applyBorder="1" applyAlignment="1" applyProtection="1">
      <alignment horizontal="left" wrapText="1"/>
      <protection locked="0"/>
    </xf>
    <xf numFmtId="0" fontId="0" fillId="3" borderId="65" xfId="0" applyFont="1" applyFill="1" applyBorder="1" applyAlignment="1" applyProtection="1">
      <alignment horizontal="left" wrapText="1"/>
      <protection locked="0"/>
    </xf>
    <xf numFmtId="0" fontId="0" fillId="3" borderId="65" xfId="0" applyFill="1" applyBorder="1" applyAlignment="1" applyProtection="1">
      <alignment horizontal="left" wrapText="1"/>
      <protection locked="0"/>
    </xf>
    <xf numFmtId="168" fontId="0" fillId="3" borderId="65" xfId="0" applyNumberFormat="1" applyFont="1" applyFill="1" applyBorder="1" applyAlignment="1" applyProtection="1">
      <alignment horizontal="right"/>
      <protection locked="0"/>
    </xf>
    <xf numFmtId="169" fontId="0" fillId="3" borderId="65" xfId="0" applyNumberFormat="1" applyFont="1" applyFill="1" applyBorder="1" applyAlignment="1" applyProtection="1">
      <alignment horizontal="right"/>
      <protection locked="0"/>
    </xf>
    <xf numFmtId="169" fontId="0" fillId="3" borderId="66" xfId="0" applyNumberFormat="1" applyFont="1" applyFill="1" applyBorder="1" applyAlignment="1" applyProtection="1">
      <alignment horizontal="right"/>
      <protection locked="0"/>
    </xf>
    <xf numFmtId="170" fontId="24" fillId="3" borderId="6" xfId="0" applyNumberFormat="1" applyFont="1" applyFill="1" applyBorder="1" applyAlignment="1" applyProtection="1">
      <alignment horizontal="right"/>
      <protection locked="0"/>
    </xf>
    <xf numFmtId="0" fontId="24" fillId="3" borderId="0" xfId="0" applyFont="1" applyFill="1" applyBorder="1" applyAlignment="1" applyProtection="1">
      <alignment horizontal="left" wrapText="1"/>
      <protection locked="0"/>
    </xf>
    <xf numFmtId="168" fontId="24" fillId="3" borderId="0" xfId="0" applyNumberFormat="1" applyFont="1" applyFill="1" applyBorder="1" applyAlignment="1" applyProtection="1">
      <alignment horizontal="right"/>
      <protection locked="0"/>
    </xf>
    <xf numFmtId="169" fontId="24" fillId="3" borderId="9" xfId="0" applyNumberFormat="1" applyFont="1" applyFill="1" applyBorder="1" applyAlignment="1" applyProtection="1">
      <alignment horizontal="right"/>
      <protection locked="0"/>
    </xf>
    <xf numFmtId="0" fontId="25" fillId="3" borderId="67" xfId="0" applyFont="1" applyFill="1" applyBorder="1" applyAlignment="1" applyProtection="1">
      <alignment horizontal="left" wrapText="1"/>
      <protection locked="0"/>
    </xf>
    <xf numFmtId="0" fontId="0" fillId="3" borderId="54" xfId="0" applyFont="1" applyFill="1" applyBorder="1" applyAlignment="1" applyProtection="1">
      <alignment horizontal="left" wrapText="1"/>
      <protection locked="0"/>
    </xf>
    <xf numFmtId="0" fontId="0" fillId="3" borderId="54" xfId="0" applyFill="1" applyBorder="1" applyAlignment="1" applyProtection="1">
      <alignment horizontal="left" wrapText="1"/>
      <protection locked="0"/>
    </xf>
    <xf numFmtId="0" fontId="0" fillId="3" borderId="12" xfId="0" applyFont="1" applyFill="1" applyBorder="1" applyAlignment="1" applyProtection="1">
      <alignment horizontal="left" wrapText="1"/>
      <protection locked="0"/>
    </xf>
    <xf numFmtId="168" fontId="0" fillId="3" borderId="54" xfId="0" applyNumberFormat="1" applyFont="1" applyFill="1" applyBorder="1" applyAlignment="1" applyProtection="1">
      <alignment horizontal="right"/>
      <protection locked="0"/>
    </xf>
    <xf numFmtId="169" fontId="0" fillId="3" borderId="12" xfId="0" applyNumberFormat="1" applyFont="1" applyFill="1" applyBorder="1" applyAlignment="1" applyProtection="1">
      <alignment horizontal="right"/>
      <protection locked="0"/>
    </xf>
    <xf numFmtId="169" fontId="0" fillId="3" borderId="68" xfId="0" applyNumberFormat="1" applyFont="1" applyFill="1" applyBorder="1" applyAlignment="1" applyProtection="1">
      <alignment horizontal="right"/>
      <protection locked="0"/>
    </xf>
    <xf numFmtId="0" fontId="25" fillId="3" borderId="32" xfId="0" applyFont="1" applyFill="1" applyBorder="1" applyAlignment="1" applyProtection="1">
      <alignment horizontal="left" wrapText="1"/>
      <protection locked="0"/>
    </xf>
    <xf numFmtId="0" fontId="19" fillId="3" borderId="55" xfId="0" applyFont="1" applyFill="1" applyBorder="1" applyAlignment="1" applyProtection="1">
      <alignment horizontal="left" wrapText="1"/>
      <protection locked="0"/>
    </xf>
    <xf numFmtId="0" fontId="25" fillId="3" borderId="26" xfId="0" applyFont="1" applyFill="1" applyBorder="1" applyAlignment="1" applyProtection="1">
      <alignment horizontal="left" wrapText="1"/>
      <protection locked="0"/>
    </xf>
    <xf numFmtId="168" fontId="25" fillId="3" borderId="55" xfId="0" applyNumberFormat="1" applyFont="1" applyFill="1" applyBorder="1" applyAlignment="1" applyProtection="1">
      <alignment horizontal="right"/>
      <protection locked="0"/>
    </xf>
    <xf numFmtId="169" fontId="25" fillId="3" borderId="26" xfId="0" applyNumberFormat="1" applyFont="1" applyFill="1" applyBorder="1" applyAlignment="1" applyProtection="1">
      <alignment horizontal="right"/>
      <protection locked="0"/>
    </xf>
    <xf numFmtId="169" fontId="19" fillId="3" borderId="27" xfId="0" applyNumberFormat="1" applyFont="1" applyFill="1" applyBorder="1" applyAlignment="1" applyProtection="1">
      <alignment horizontal="right"/>
      <protection locked="0"/>
    </xf>
    <xf numFmtId="0" fontId="13" fillId="0" borderId="6" xfId="2" applyBorder="1"/>
    <xf numFmtId="0" fontId="13" fillId="0" borderId="9" xfId="2" applyBorder="1"/>
    <xf numFmtId="0" fontId="6" fillId="0" borderId="67" xfId="2" applyFont="1" applyFill="1" applyBorder="1" applyAlignment="1">
      <alignment horizontal="center"/>
    </xf>
    <xf numFmtId="49" fontId="6" fillId="0" borderId="54" xfId="2" applyNumberFormat="1" applyFont="1" applyFill="1" applyBorder="1" applyAlignment="1">
      <alignment horizontal="left"/>
    </xf>
    <xf numFmtId="0" fontId="6" fillId="0" borderId="54" xfId="2" applyFont="1" applyFill="1" applyBorder="1"/>
    <xf numFmtId="0" fontId="13" fillId="0" borderId="54" xfId="2" applyFill="1" applyBorder="1" applyAlignment="1">
      <alignment horizontal="center"/>
    </xf>
    <xf numFmtId="0" fontId="13" fillId="0" borderId="54" xfId="2" applyNumberFormat="1" applyFill="1" applyBorder="1" applyAlignment="1">
      <alignment horizontal="right"/>
    </xf>
    <xf numFmtId="0" fontId="13" fillId="0" borderId="68" xfId="2" applyNumberFormat="1" applyFill="1" applyBorder="1"/>
    <xf numFmtId="0" fontId="13" fillId="0" borderId="69" xfId="2" applyFill="1" applyBorder="1" applyAlignment="1">
      <alignment horizontal="center"/>
    </xf>
    <xf numFmtId="49" fontId="4" fillId="0" borderId="70" xfId="2" applyNumberFormat="1" applyFont="1" applyFill="1" applyBorder="1" applyAlignment="1">
      <alignment horizontal="left"/>
    </xf>
    <xf numFmtId="0" fontId="4" fillId="0" borderId="70" xfId="2" applyFont="1" applyFill="1" applyBorder="1"/>
    <xf numFmtId="0" fontId="13" fillId="0" borderId="70" xfId="2" applyFill="1" applyBorder="1" applyAlignment="1">
      <alignment horizontal="center"/>
    </xf>
    <xf numFmtId="4" fontId="13" fillId="0" borderId="70" xfId="2" applyNumberFormat="1" applyFill="1" applyBorder="1" applyAlignment="1">
      <alignment horizontal="right"/>
    </xf>
    <xf numFmtId="4" fontId="6" fillId="0" borderId="71" xfId="2" applyNumberFormat="1" applyFont="1" applyFill="1" applyBorder="1"/>
    <xf numFmtId="0" fontId="13" fillId="0" borderId="72" xfId="2" applyBorder="1"/>
    <xf numFmtId="3" fontId="8" fillId="0" borderId="52" xfId="0" applyNumberFormat="1" applyFont="1" applyFill="1" applyBorder="1" applyAlignment="1">
      <alignment horizontal="right" wrapText="1"/>
    </xf>
    <xf numFmtId="167" fontId="8" fillId="0" borderId="41" xfId="0" applyNumberFormat="1" applyFont="1" applyFill="1" applyBorder="1" applyAlignment="1">
      <alignment horizontal="right" wrapText="1"/>
    </xf>
    <xf numFmtId="0" fontId="0" fillId="0" borderId="0" xfId="0" applyAlignment="1">
      <alignment wrapText="1"/>
    </xf>
    <xf numFmtId="0" fontId="8" fillId="0" borderId="41" xfId="0" applyFont="1" applyFill="1" applyBorder="1"/>
    <xf numFmtId="0" fontId="8" fillId="0" borderId="17" xfId="0" applyFont="1" applyFill="1" applyBorder="1" applyAlignment="1"/>
    <xf numFmtId="0" fontId="8" fillId="0" borderId="31" xfId="0" applyFont="1" applyFill="1" applyBorder="1" applyAlignment="1"/>
    <xf numFmtId="3" fontId="8" fillId="0" borderId="31" xfId="0" applyNumberFormat="1" applyFont="1" applyFill="1" applyBorder="1" applyAlignment="1">
      <alignment horizontal="right"/>
    </xf>
    <xf numFmtId="0" fontId="8" fillId="4" borderId="53" xfId="2" applyFont="1" applyFill="1" applyBorder="1" applyAlignment="1">
      <alignment horizontal="center"/>
    </xf>
    <xf numFmtId="49" fontId="8" fillId="4" borderId="53" xfId="2" applyNumberFormat="1" applyFont="1" applyFill="1" applyBorder="1" applyAlignment="1">
      <alignment horizontal="left"/>
    </xf>
    <xf numFmtId="0" fontId="8" fillId="4" borderId="53" xfId="2" applyFont="1" applyFill="1" applyBorder="1" applyAlignment="1">
      <alignment wrapText="1"/>
    </xf>
    <xf numFmtId="49" fontId="8" fillId="4" borderId="53" xfId="2" applyNumberFormat="1" applyFont="1" applyFill="1" applyBorder="1" applyAlignment="1">
      <alignment horizontal="center" shrinkToFit="1"/>
    </xf>
    <xf numFmtId="4" fontId="8" fillId="4" borderId="53" xfId="2" applyNumberFormat="1" applyFont="1" applyFill="1" applyBorder="1" applyAlignment="1">
      <alignment horizontal="right"/>
    </xf>
    <xf numFmtId="4" fontId="8" fillId="4" borderId="53" xfId="2" applyNumberFormat="1" applyFont="1" applyFill="1" applyBorder="1"/>
    <xf numFmtId="166" fontId="8" fillId="4" borderId="53" xfId="2" applyNumberFormat="1" applyFont="1" applyFill="1" applyBorder="1"/>
    <xf numFmtId="0" fontId="5" fillId="0" borderId="16" xfId="0" applyFont="1" applyBorder="1" applyAlignment="1">
      <alignment horizontal="left"/>
    </xf>
    <xf numFmtId="0" fontId="5" fillId="0" borderId="31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6" fillId="0" borderId="26" xfId="0" applyFont="1" applyBorder="1" applyAlignment="1">
      <alignment horizontal="left"/>
    </xf>
    <xf numFmtId="0" fontId="6" fillId="0" borderId="40" xfId="0" applyFont="1" applyBorder="1" applyAlignment="1">
      <alignment horizontal="left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65" fontId="0" fillId="0" borderId="17" xfId="0" applyNumberFormat="1" applyBorder="1" applyAlignment="1">
      <alignment horizontal="right"/>
    </xf>
    <xf numFmtId="165" fontId="0" fillId="0" borderId="16" xfId="0" applyNumberFormat="1" applyBorder="1" applyAlignment="1">
      <alignment horizontal="right"/>
    </xf>
    <xf numFmtId="165" fontId="0" fillId="0" borderId="18" xfId="0" applyNumberFormat="1" applyBorder="1" applyAlignment="1">
      <alignment horizontal="right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0" xfId="0" applyAlignment="1">
      <alignment horizontal="left" wrapText="1"/>
    </xf>
    <xf numFmtId="0" fontId="0" fillId="0" borderId="10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0" xfId="0" applyAlignment="1">
      <alignment horizontal="left"/>
    </xf>
    <xf numFmtId="0" fontId="0" fillId="0" borderId="7" xfId="0" applyBorder="1" applyAlignment="1">
      <alignment horizontal="left"/>
    </xf>
    <xf numFmtId="0" fontId="9" fillId="0" borderId="0" xfId="0" applyFont="1" applyAlignment="1">
      <alignment horizontal="left" vertical="top" wrapText="1"/>
    </xf>
    <xf numFmtId="0" fontId="13" fillId="0" borderId="44" xfId="2" applyFont="1" applyBorder="1" applyAlignment="1">
      <alignment horizontal="center"/>
    </xf>
    <xf numFmtId="0" fontId="13" fillId="0" borderId="45" xfId="2" applyFont="1" applyBorder="1" applyAlignment="1">
      <alignment horizontal="center"/>
    </xf>
    <xf numFmtId="0" fontId="19" fillId="0" borderId="44" xfId="2" applyFont="1" applyBorder="1" applyAlignment="1">
      <alignment horizontal="center" vertical="center"/>
    </xf>
    <xf numFmtId="0" fontId="19" fillId="0" borderId="46" xfId="0" applyFont="1" applyBorder="1" applyAlignment="1">
      <alignment horizontal="center" vertical="center"/>
    </xf>
    <xf numFmtId="0" fontId="19" fillId="0" borderId="47" xfId="0" applyFont="1" applyBorder="1" applyAlignment="1">
      <alignment horizontal="center" vertical="center"/>
    </xf>
    <xf numFmtId="0" fontId="19" fillId="0" borderId="48" xfId="0" applyFont="1" applyBorder="1" applyAlignment="1">
      <alignment horizontal="center" vertical="center"/>
    </xf>
    <xf numFmtId="0" fontId="19" fillId="0" borderId="50" xfId="0" applyFont="1" applyBorder="1" applyAlignment="1">
      <alignment horizontal="center" vertical="center"/>
    </xf>
    <xf numFmtId="0" fontId="19" fillId="0" borderId="51" xfId="0" applyFont="1" applyBorder="1" applyAlignment="1">
      <alignment horizontal="center" vertical="center"/>
    </xf>
    <xf numFmtId="0" fontId="13" fillId="0" borderId="48" xfId="2" applyFont="1" applyBorder="1" applyAlignment="1">
      <alignment horizontal="center"/>
    </xf>
    <xf numFmtId="0" fontId="13" fillId="0" borderId="49" xfId="2" applyFont="1" applyBorder="1" applyAlignment="1">
      <alignment horizontal="center"/>
    </xf>
    <xf numFmtId="0" fontId="13" fillId="0" borderId="50" xfId="2" applyFont="1" applyBorder="1" applyAlignment="1">
      <alignment horizontal="left" shrinkToFit="1"/>
    </xf>
    <xf numFmtId="0" fontId="13" fillId="0" borderId="51" xfId="2" applyFont="1" applyBorder="1" applyAlignment="1">
      <alignment horizontal="left" shrinkToFit="1"/>
    </xf>
    <xf numFmtId="3" fontId="6" fillId="0" borderId="36" xfId="0" applyNumberFormat="1" applyFont="1" applyFill="1" applyBorder="1" applyAlignment="1">
      <alignment horizontal="right"/>
    </xf>
    <xf numFmtId="3" fontId="6" fillId="0" borderId="62" xfId="0" applyNumberFormat="1" applyFont="1" applyFill="1" applyBorder="1" applyAlignment="1">
      <alignment horizontal="right"/>
    </xf>
    <xf numFmtId="0" fontId="14" fillId="0" borderId="0" xfId="2" applyFont="1" applyAlignment="1">
      <alignment horizontal="center"/>
    </xf>
    <xf numFmtId="0" fontId="13" fillId="0" borderId="13" xfId="2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49" fontId="13" fillId="0" borderId="48" xfId="2" applyNumberFormat="1" applyFont="1" applyBorder="1" applyAlignment="1">
      <alignment horizontal="center"/>
    </xf>
    <xf numFmtId="0" fontId="13" fillId="0" borderId="50" xfId="2" applyBorder="1" applyAlignment="1">
      <alignment horizontal="left" shrinkToFit="1"/>
    </xf>
    <xf numFmtId="0" fontId="13" fillId="0" borderId="51" xfId="2" applyBorder="1" applyAlignment="1">
      <alignment horizontal="left" shrinkToFit="1"/>
    </xf>
    <xf numFmtId="0" fontId="8" fillId="0" borderId="41" xfId="0" applyFont="1" applyFill="1" applyBorder="1" applyAlignment="1">
      <alignment horizontal="left" wrapText="1"/>
    </xf>
    <xf numFmtId="3" fontId="8" fillId="0" borderId="17" xfId="0" applyNumberFormat="1" applyFont="1" applyFill="1" applyBorder="1" applyAlignment="1">
      <alignment horizontal="right" wrapText="1"/>
    </xf>
    <xf numFmtId="3" fontId="8" fillId="0" borderId="31" xfId="0" applyNumberFormat="1" applyFont="1" applyFill="1" applyBorder="1" applyAlignment="1">
      <alignment horizontal="right" wrapText="1"/>
    </xf>
    <xf numFmtId="3" fontId="8" fillId="0" borderId="17" xfId="0" applyNumberFormat="1" applyFont="1" applyFill="1" applyBorder="1" applyAlignment="1">
      <alignment horizontal="right"/>
    </xf>
    <xf numFmtId="3" fontId="8" fillId="0" borderId="31" xfId="0" applyNumberFormat="1" applyFont="1" applyFill="1" applyBorder="1" applyAlignment="1">
      <alignment horizontal="right"/>
    </xf>
    <xf numFmtId="49" fontId="13" fillId="0" borderId="49" xfId="2" applyNumberFormat="1" applyFont="1" applyBorder="1" applyAlignment="1">
      <alignment horizontal="center"/>
    </xf>
  </cellXfs>
  <cellStyles count="3">
    <cellStyle name="Normální" xfId="0" builtinId="0"/>
    <cellStyle name="normální 2" xfId="1"/>
    <cellStyle name="normální_POL.XLS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urig/AppData/Local/Microsoft/Windows/INetCache/Content.Outlook/PCRENJIM/Soupis%20prac&#237;%20k%208.2.2016%204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urig/AppData/Local/Microsoft/Windows/INetCache/Content.Outlook/PCRENJIM/KROSTAV%20nab&#237;dka%20na%20v&#237;cepr&#225;ce%20&#269;.1%20(betonov&#233;%20podlahy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urig/AppData/Local/Microsoft/Windows/INetCache/Content.Outlook/PCRENJIM/Soupis%20prac&#237;%20k%208.2.2016%204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Položky"/>
      <sheetName val="Krycí list k 8.2.2016"/>
    </sheetNames>
    <sheetDataSet>
      <sheetData sheetId="0">
        <row r="4">
          <cell r="C4" t="str">
            <v>2+kk- 2.patro</v>
          </cell>
        </row>
        <row r="6">
          <cell r="C6" t="str">
            <v>Udržovací práce-renovace bytů</v>
          </cell>
        </row>
        <row r="7">
          <cell r="G7">
            <v>0</v>
          </cell>
        </row>
      </sheetData>
      <sheetData sheetId="1">
        <row r="27">
          <cell r="M27">
            <v>44140</v>
          </cell>
        </row>
        <row r="28">
          <cell r="G28">
            <v>0</v>
          </cell>
          <cell r="I28">
            <v>0</v>
          </cell>
          <cell r="J28">
            <v>100717.095</v>
          </cell>
          <cell r="K28">
            <v>231684.65000000002</v>
          </cell>
        </row>
        <row r="33">
          <cell r="A33" t="str">
            <v>Individuální mimostaveništní doprava 2%</v>
          </cell>
          <cell r="N33">
            <v>6648.0349000000015</v>
          </cell>
        </row>
        <row r="34">
          <cell r="A34" t="str">
            <v>Zařízení staveniště 1%</v>
          </cell>
          <cell r="N34">
            <v>3324.0174500000007</v>
          </cell>
        </row>
        <row r="35">
          <cell r="A35" t="str">
            <v>Koordinace a kompletace</v>
          </cell>
          <cell r="N35">
            <v>18282.095975000004</v>
          </cell>
        </row>
      </sheetData>
      <sheetData sheetId="2">
        <row r="7">
          <cell r="B7" t="str">
            <v>3</v>
          </cell>
          <cell r="C7" t="str">
            <v>Svislé a kompletní konstrukce</v>
          </cell>
        </row>
        <row r="14">
          <cell r="O14">
            <v>12454.1</v>
          </cell>
          <cell r="BA14">
            <v>8618.1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</row>
        <row r="15">
          <cell r="B15" t="str">
            <v>61</v>
          </cell>
          <cell r="C15" t="str">
            <v>Upravy povrchů vnitřní</v>
          </cell>
        </row>
        <row r="23">
          <cell r="O23">
            <v>22508.9</v>
          </cell>
          <cell r="BA23">
            <v>21548.9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</row>
        <row r="24">
          <cell r="B24" t="str">
            <v>63</v>
          </cell>
          <cell r="C24" t="str">
            <v>Podlahy a podlahové konstrukce</v>
          </cell>
        </row>
        <row r="26">
          <cell r="O26">
            <v>1560</v>
          </cell>
          <cell r="BA26">
            <v>591.5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</row>
        <row r="27">
          <cell r="B27" t="str">
            <v>64</v>
          </cell>
          <cell r="C27" t="str">
            <v>Výplně otvorů</v>
          </cell>
        </row>
        <row r="33">
          <cell r="O33">
            <v>19020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</row>
        <row r="34">
          <cell r="B34" t="str">
            <v>96</v>
          </cell>
          <cell r="C34" t="str">
            <v>Bourání konstrukcí</v>
          </cell>
        </row>
        <row r="48">
          <cell r="O48">
            <v>11447.094999999999</v>
          </cell>
          <cell r="BA48">
            <v>9074.3449999999993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</row>
        <row r="49">
          <cell r="B49" t="str">
            <v>97</v>
          </cell>
          <cell r="C49" t="str">
            <v>Prorážení otvorů</v>
          </cell>
        </row>
        <row r="64">
          <cell r="O64">
            <v>22287</v>
          </cell>
          <cell r="BA64">
            <v>17239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</row>
        <row r="65">
          <cell r="B65" t="str">
            <v>99</v>
          </cell>
          <cell r="C65" t="str">
            <v>Staveništní přesun hmot</v>
          </cell>
        </row>
        <row r="68">
          <cell r="O68">
            <v>11440</v>
          </cell>
          <cell r="BA68">
            <v>9680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</row>
        <row r="69">
          <cell r="B69" t="str">
            <v>711</v>
          </cell>
          <cell r="C69" t="str">
            <v>Izolace proti vodě</v>
          </cell>
        </row>
        <row r="73">
          <cell r="O73">
            <v>2890</v>
          </cell>
          <cell r="BA73">
            <v>0</v>
          </cell>
          <cell r="BB73">
            <v>2890</v>
          </cell>
          <cell r="BC73">
            <v>0</v>
          </cell>
          <cell r="BD73">
            <v>0</v>
          </cell>
          <cell r="BE73">
            <v>0</v>
          </cell>
        </row>
        <row r="74">
          <cell r="B74" t="str">
            <v>721</v>
          </cell>
          <cell r="C74" t="str">
            <v>Vnitřní kanalizace</v>
          </cell>
        </row>
        <row r="81">
          <cell r="O81">
            <v>7970.6</v>
          </cell>
          <cell r="BA81">
            <v>0</v>
          </cell>
          <cell r="BB81">
            <v>5250.6</v>
          </cell>
          <cell r="BC81">
            <v>0</v>
          </cell>
          <cell r="BD81">
            <v>0</v>
          </cell>
          <cell r="BE81">
            <v>0</v>
          </cell>
        </row>
        <row r="82">
          <cell r="B82" t="str">
            <v>722</v>
          </cell>
          <cell r="C82" t="str">
            <v>Vnitřní vodovod</v>
          </cell>
        </row>
        <row r="91">
          <cell r="O91">
            <v>12940.6</v>
          </cell>
          <cell r="BA91">
            <v>0</v>
          </cell>
          <cell r="BB91">
            <v>11326.2</v>
          </cell>
          <cell r="BC91">
            <v>0</v>
          </cell>
          <cell r="BD91">
            <v>0</v>
          </cell>
          <cell r="BE91">
            <v>0</v>
          </cell>
        </row>
        <row r="92">
          <cell r="B92" t="str">
            <v>723</v>
          </cell>
          <cell r="C92" t="str">
            <v>Vnitřní plynovod</v>
          </cell>
        </row>
        <row r="101">
          <cell r="O101">
            <v>10973</v>
          </cell>
          <cell r="BA101">
            <v>0</v>
          </cell>
          <cell r="BB101">
            <v>8819</v>
          </cell>
          <cell r="BC101">
            <v>0</v>
          </cell>
          <cell r="BD101">
            <v>0</v>
          </cell>
          <cell r="BE101">
            <v>0</v>
          </cell>
        </row>
        <row r="102">
          <cell r="B102" t="str">
            <v>725</v>
          </cell>
          <cell r="C102" t="str">
            <v>Zařizovací předměty</v>
          </cell>
        </row>
        <row r="128">
          <cell r="O128">
            <v>20592</v>
          </cell>
          <cell r="BA128">
            <v>0</v>
          </cell>
          <cell r="BB128">
            <v>8907</v>
          </cell>
          <cell r="BC128">
            <v>0</v>
          </cell>
          <cell r="BD128">
            <v>0</v>
          </cell>
          <cell r="BE128">
            <v>0</v>
          </cell>
        </row>
        <row r="129">
          <cell r="B129" t="str">
            <v>728</v>
          </cell>
          <cell r="C129" t="str">
            <v>VZT</v>
          </cell>
        </row>
        <row r="132">
          <cell r="O132">
            <v>704</v>
          </cell>
          <cell r="BA132">
            <v>0</v>
          </cell>
          <cell r="BB132">
            <v>1654</v>
          </cell>
          <cell r="BC132">
            <v>0</v>
          </cell>
          <cell r="BD132">
            <v>0</v>
          </cell>
          <cell r="BE132">
            <v>0</v>
          </cell>
        </row>
        <row r="133">
          <cell r="B133" t="str">
            <v>731</v>
          </cell>
          <cell r="C133" t="str">
            <v>Vytápění</v>
          </cell>
        </row>
        <row r="138">
          <cell r="O138">
            <v>95830</v>
          </cell>
          <cell r="BA138">
            <v>0</v>
          </cell>
          <cell r="BB138">
            <v>89000</v>
          </cell>
          <cell r="BC138">
            <v>0</v>
          </cell>
          <cell r="BD138">
            <v>0</v>
          </cell>
          <cell r="BE138">
            <v>0</v>
          </cell>
        </row>
        <row r="139">
          <cell r="B139" t="str">
            <v>762</v>
          </cell>
          <cell r="C139" t="str">
            <v>Konstrukce tesařské</v>
          </cell>
        </row>
        <row r="143">
          <cell r="O143">
            <v>7858.2499999999991</v>
          </cell>
          <cell r="BA143">
            <v>0</v>
          </cell>
          <cell r="BB143">
            <v>29057.249999999996</v>
          </cell>
          <cell r="BC143">
            <v>0</v>
          </cell>
          <cell r="BD143">
            <v>0</v>
          </cell>
          <cell r="BE143">
            <v>0</v>
          </cell>
        </row>
        <row r="144">
          <cell r="B144" t="str">
            <v>771</v>
          </cell>
          <cell r="C144" t="str">
            <v>Podlahy z dlaždic a obklady</v>
          </cell>
        </row>
        <row r="146">
          <cell r="O146">
            <v>2280</v>
          </cell>
          <cell r="BA146">
            <v>0</v>
          </cell>
          <cell r="BB146">
            <v>2280</v>
          </cell>
          <cell r="BC146">
            <v>0</v>
          </cell>
          <cell r="BD146">
            <v>0</v>
          </cell>
          <cell r="BE146">
            <v>0</v>
          </cell>
        </row>
        <row r="147">
          <cell r="B147" t="str">
            <v>775</v>
          </cell>
          <cell r="C147" t="str">
            <v>Podlahy vlysové a parketové</v>
          </cell>
        </row>
        <row r="152">
          <cell r="O152">
            <v>26302</v>
          </cell>
          <cell r="BA152">
            <v>0</v>
          </cell>
          <cell r="BB152">
            <v>24932</v>
          </cell>
          <cell r="BC152">
            <v>0</v>
          </cell>
          <cell r="BD152">
            <v>0</v>
          </cell>
          <cell r="BE152">
            <v>0</v>
          </cell>
        </row>
        <row r="153">
          <cell r="B153" t="str">
            <v>776</v>
          </cell>
          <cell r="C153" t="str">
            <v>Podlahy povlakové</v>
          </cell>
        </row>
        <row r="161">
          <cell r="O161">
            <v>12533</v>
          </cell>
          <cell r="BA161">
            <v>0</v>
          </cell>
          <cell r="BB161">
            <v>10291</v>
          </cell>
          <cell r="BC161">
            <v>0</v>
          </cell>
          <cell r="BD161">
            <v>0</v>
          </cell>
          <cell r="BE161">
            <v>0</v>
          </cell>
        </row>
        <row r="162">
          <cell r="B162" t="str">
            <v>781</v>
          </cell>
          <cell r="C162" t="str">
            <v>Obklady keramické</v>
          </cell>
        </row>
        <row r="166">
          <cell r="O166">
            <v>13560</v>
          </cell>
          <cell r="BA166">
            <v>0</v>
          </cell>
          <cell r="BB166">
            <v>12300</v>
          </cell>
          <cell r="BC166">
            <v>0</v>
          </cell>
          <cell r="BD166">
            <v>0</v>
          </cell>
          <cell r="BE166">
            <v>0</v>
          </cell>
        </row>
        <row r="167">
          <cell r="B167" t="str">
            <v>784</v>
          </cell>
          <cell r="C167" t="str">
            <v>Malby</v>
          </cell>
        </row>
        <row r="173">
          <cell r="O173">
            <v>17251.2</v>
          </cell>
          <cell r="BA173">
            <v>0</v>
          </cell>
          <cell r="BB173">
            <v>15451.2</v>
          </cell>
          <cell r="BC173">
            <v>0</v>
          </cell>
          <cell r="BD173">
            <v>0</v>
          </cell>
          <cell r="BE173">
            <v>0</v>
          </cell>
        </row>
        <row r="174">
          <cell r="B174" t="str">
            <v>M21</v>
          </cell>
          <cell r="C174" t="str">
            <v>Elektromontáže</v>
          </cell>
        </row>
        <row r="179">
          <cell r="O179">
            <v>44140</v>
          </cell>
          <cell r="BA179">
            <v>0</v>
          </cell>
          <cell r="BB179">
            <v>0</v>
          </cell>
          <cell r="BC179">
            <v>0</v>
          </cell>
          <cell r="BD179">
            <v>37900</v>
          </cell>
          <cell r="BE179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Položky"/>
    </sheetNames>
    <sheetDataSet>
      <sheetData sheetId="0"/>
      <sheetData sheetId="1">
        <row r="9">
          <cell r="E9">
            <v>47454.25</v>
          </cell>
          <cell r="F9">
            <v>0</v>
          </cell>
          <cell r="H9">
            <v>0</v>
          </cell>
          <cell r="I9">
            <v>0</v>
          </cell>
        </row>
        <row r="14">
          <cell r="A14" t="str">
            <v>Individuální mimostaveništní doprava 1,97%</v>
          </cell>
          <cell r="I14">
            <v>949.08500000000004</v>
          </cell>
        </row>
        <row r="15">
          <cell r="A15" t="str">
            <v>Zařízení staveniště 0,9%</v>
          </cell>
          <cell r="I15">
            <v>474.54250000000002</v>
          </cell>
        </row>
        <row r="18">
          <cell r="H18">
            <v>7592.68</v>
          </cell>
        </row>
      </sheetData>
      <sheetData sheetId="2">
        <row r="13">
          <cell r="G13">
            <v>23584.25</v>
          </cell>
        </row>
        <row r="17">
          <cell r="G17">
            <v>23870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Položky"/>
      <sheetName val="Krycí list k 8.2.2016"/>
    </sheetNames>
    <sheetDataSet>
      <sheetData sheetId="0"/>
      <sheetData sheetId="1">
        <row r="26">
          <cell r="M26">
            <v>44245</v>
          </cell>
        </row>
        <row r="27">
          <cell r="J27">
            <v>101894.53000000001</v>
          </cell>
          <cell r="K27">
            <v>239386.40000000002</v>
          </cell>
        </row>
        <row r="32">
          <cell r="A32" t="str">
            <v>Individuální mimostaveništní doprava 1,97%</v>
          </cell>
          <cell r="N32">
            <v>6825.6186000000007</v>
          </cell>
        </row>
        <row r="33">
          <cell r="A33" t="str">
            <v>Zařízení staveniště 0,9%</v>
          </cell>
          <cell r="N33">
            <v>3412.8093000000003</v>
          </cell>
        </row>
        <row r="34">
          <cell r="N34">
            <v>18770.451150000004</v>
          </cell>
        </row>
      </sheetData>
      <sheetData sheetId="2">
        <row r="7">
          <cell r="B7" t="str">
            <v>3</v>
          </cell>
          <cell r="C7" t="str">
            <v>Svislé a kompletní konstrukce</v>
          </cell>
        </row>
        <row r="16">
          <cell r="O16">
            <v>13188</v>
          </cell>
          <cell r="BA16">
            <v>8432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</row>
        <row r="17">
          <cell r="B17" t="str">
            <v>61</v>
          </cell>
          <cell r="C17" t="str">
            <v>Upravy povrchů vnitřní</v>
          </cell>
        </row>
        <row r="25">
          <cell r="O25">
            <v>23368.9</v>
          </cell>
          <cell r="BA25">
            <v>21548.9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</row>
        <row r="26">
          <cell r="B26" t="str">
            <v>64</v>
          </cell>
          <cell r="C26" t="str">
            <v>Výplně otvorů</v>
          </cell>
        </row>
        <row r="32">
          <cell r="O32">
            <v>19020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</row>
        <row r="33">
          <cell r="B33" t="str">
            <v>96</v>
          </cell>
          <cell r="C33" t="str">
            <v>Bourání konstrukcí</v>
          </cell>
        </row>
        <row r="49">
          <cell r="O49">
            <v>12035.53</v>
          </cell>
          <cell r="BA49">
            <v>9446.7800000000007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</row>
        <row r="50">
          <cell r="B50" t="str">
            <v>97</v>
          </cell>
          <cell r="C50" t="str">
            <v>Prorážení otvorů</v>
          </cell>
        </row>
        <row r="66">
          <cell r="O66">
            <v>21680.5</v>
          </cell>
          <cell r="BA66">
            <v>16016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</row>
        <row r="67">
          <cell r="B67" t="str">
            <v>99</v>
          </cell>
          <cell r="C67" t="str">
            <v>Staveništní přesun hmot</v>
          </cell>
        </row>
        <row r="70">
          <cell r="O70">
            <v>12601.6</v>
          </cell>
          <cell r="BA70">
            <v>10841.6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</row>
        <row r="71">
          <cell r="B71" t="str">
            <v>711</v>
          </cell>
          <cell r="C71" t="str">
            <v>Izolace proti vodě</v>
          </cell>
        </row>
        <row r="75">
          <cell r="O75">
            <v>2890</v>
          </cell>
          <cell r="BA75">
            <v>0</v>
          </cell>
          <cell r="BB75">
            <v>2890</v>
          </cell>
          <cell r="BC75">
            <v>0</v>
          </cell>
          <cell r="BD75">
            <v>0</v>
          </cell>
          <cell r="BE75">
            <v>0</v>
          </cell>
        </row>
        <row r="76">
          <cell r="B76" t="str">
            <v>721</v>
          </cell>
          <cell r="C76" t="str">
            <v>Vnitřní kanalizace</v>
          </cell>
        </row>
        <row r="83">
          <cell r="O83">
            <v>7970.6</v>
          </cell>
          <cell r="BA83">
            <v>0</v>
          </cell>
          <cell r="BB83">
            <v>5250.6</v>
          </cell>
          <cell r="BC83">
            <v>0</v>
          </cell>
          <cell r="BD83">
            <v>0</v>
          </cell>
          <cell r="BE83">
            <v>0</v>
          </cell>
        </row>
        <row r="84">
          <cell r="B84" t="str">
            <v>722</v>
          </cell>
          <cell r="C84" t="str">
            <v>Vnitřní vodovod</v>
          </cell>
        </row>
        <row r="93">
          <cell r="O93">
            <v>13378.6</v>
          </cell>
          <cell r="BA93">
            <v>0</v>
          </cell>
          <cell r="BB93">
            <v>11326.2</v>
          </cell>
          <cell r="BC93">
            <v>0</v>
          </cell>
          <cell r="BD93">
            <v>0</v>
          </cell>
          <cell r="BE93">
            <v>0</v>
          </cell>
        </row>
        <row r="94">
          <cell r="B94" t="str">
            <v>723</v>
          </cell>
          <cell r="C94" t="str">
            <v>Vnitřní plynovod</v>
          </cell>
        </row>
        <row r="103">
          <cell r="O103">
            <v>10973</v>
          </cell>
          <cell r="BA103">
            <v>0</v>
          </cell>
          <cell r="BB103">
            <v>8819</v>
          </cell>
          <cell r="BC103">
            <v>0</v>
          </cell>
          <cell r="BD103">
            <v>0</v>
          </cell>
          <cell r="BE103">
            <v>0</v>
          </cell>
        </row>
        <row r="104">
          <cell r="B104" t="str">
            <v>725</v>
          </cell>
          <cell r="C104" t="str">
            <v>Zařizovací předměty</v>
          </cell>
        </row>
        <row r="130">
          <cell r="O130">
            <v>20592</v>
          </cell>
          <cell r="BA130">
            <v>0</v>
          </cell>
          <cell r="BB130">
            <v>8907</v>
          </cell>
          <cell r="BC130">
            <v>0</v>
          </cell>
          <cell r="BD130">
            <v>0</v>
          </cell>
          <cell r="BE130">
            <v>0</v>
          </cell>
        </row>
        <row r="131">
          <cell r="B131" t="str">
            <v>728</v>
          </cell>
          <cell r="C131" t="str">
            <v>VZT</v>
          </cell>
        </row>
        <row r="134">
          <cell r="O134">
            <v>704</v>
          </cell>
          <cell r="BA134">
            <v>0</v>
          </cell>
          <cell r="BB134">
            <v>1654</v>
          </cell>
          <cell r="BC134">
            <v>0</v>
          </cell>
          <cell r="BD134">
            <v>0</v>
          </cell>
          <cell r="BE134">
            <v>0</v>
          </cell>
        </row>
        <row r="135">
          <cell r="B135" t="str">
            <v>731</v>
          </cell>
          <cell r="C135" t="str">
            <v>Vytápění</v>
          </cell>
        </row>
        <row r="139">
          <cell r="O139">
            <v>96330</v>
          </cell>
          <cell r="BA139">
            <v>0</v>
          </cell>
          <cell r="BB139">
            <v>92000</v>
          </cell>
          <cell r="BC139">
            <v>0</v>
          </cell>
          <cell r="BD139">
            <v>0</v>
          </cell>
          <cell r="BE139">
            <v>0</v>
          </cell>
        </row>
        <row r="140">
          <cell r="B140" t="str">
            <v>762</v>
          </cell>
          <cell r="C140" t="str">
            <v>Konstrukce tesařské</v>
          </cell>
        </row>
        <row r="144">
          <cell r="O144">
            <v>7911.9999999999991</v>
          </cell>
          <cell r="BA144">
            <v>0</v>
          </cell>
          <cell r="BB144">
            <v>29255.999999999996</v>
          </cell>
          <cell r="BC144">
            <v>0</v>
          </cell>
          <cell r="BD144">
            <v>0</v>
          </cell>
          <cell r="BE144">
            <v>0</v>
          </cell>
        </row>
        <row r="145">
          <cell r="B145" t="str">
            <v>771</v>
          </cell>
          <cell r="C145" t="str">
            <v>Podlahy z dlaždic a obklady</v>
          </cell>
        </row>
        <row r="147">
          <cell r="O147">
            <v>2280</v>
          </cell>
          <cell r="BA147">
            <v>0</v>
          </cell>
          <cell r="BB147">
            <v>2280</v>
          </cell>
          <cell r="BC147">
            <v>0</v>
          </cell>
          <cell r="BD147">
            <v>0</v>
          </cell>
          <cell r="BE147">
            <v>0</v>
          </cell>
        </row>
        <row r="148">
          <cell r="B148" t="str">
            <v>775</v>
          </cell>
          <cell r="C148" t="str">
            <v>Podlahy vlysové a parketové</v>
          </cell>
        </row>
        <row r="153">
          <cell r="O153">
            <v>26517.5</v>
          </cell>
          <cell r="BA153">
            <v>0</v>
          </cell>
          <cell r="BB153">
            <v>25129.5</v>
          </cell>
          <cell r="BC153">
            <v>0</v>
          </cell>
          <cell r="BD153">
            <v>0</v>
          </cell>
          <cell r="BE153">
            <v>0</v>
          </cell>
        </row>
        <row r="154">
          <cell r="B154" t="str">
            <v>776</v>
          </cell>
          <cell r="C154" t="str">
            <v>Podlahy povlakové</v>
          </cell>
        </row>
        <row r="162">
          <cell r="O162">
            <v>19912.5</v>
          </cell>
          <cell r="BA162">
            <v>0</v>
          </cell>
          <cell r="BB162">
            <v>16378.5</v>
          </cell>
          <cell r="BC162">
            <v>0</v>
          </cell>
          <cell r="BD162">
            <v>0</v>
          </cell>
          <cell r="BE162">
            <v>0</v>
          </cell>
        </row>
        <row r="163">
          <cell r="B163" t="str">
            <v>781</v>
          </cell>
          <cell r="C163" t="str">
            <v>Obklady keramické</v>
          </cell>
        </row>
        <row r="167">
          <cell r="O167">
            <v>12675</v>
          </cell>
          <cell r="BA167">
            <v>0</v>
          </cell>
          <cell r="BB167">
            <v>12300</v>
          </cell>
          <cell r="BC167">
            <v>0</v>
          </cell>
          <cell r="BD167">
            <v>0</v>
          </cell>
          <cell r="BE167">
            <v>0</v>
          </cell>
        </row>
        <row r="168">
          <cell r="B168" t="str">
            <v>784</v>
          </cell>
          <cell r="C168" t="str">
            <v>Malby</v>
          </cell>
        </row>
        <row r="174">
          <cell r="O174">
            <v>17251.2</v>
          </cell>
          <cell r="BA174">
            <v>0</v>
          </cell>
          <cell r="BB174">
            <v>15451.2</v>
          </cell>
          <cell r="BC174">
            <v>0</v>
          </cell>
          <cell r="BD174">
            <v>0</v>
          </cell>
          <cell r="BE174">
            <v>0</v>
          </cell>
        </row>
        <row r="175">
          <cell r="B175" t="str">
            <v>M21</v>
          </cell>
          <cell r="C175" t="str">
            <v>Elektromontáže</v>
          </cell>
        </row>
        <row r="180">
          <cell r="O180">
            <v>44245</v>
          </cell>
          <cell r="BA180">
            <v>0</v>
          </cell>
          <cell r="BB180">
            <v>0</v>
          </cell>
          <cell r="BC180">
            <v>0</v>
          </cell>
          <cell r="BD180">
            <v>37900</v>
          </cell>
          <cell r="BE180">
            <v>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57"/>
  <sheetViews>
    <sheetView topLeftCell="A25" workbookViewId="0">
      <selection activeCell="B50" sqref="B50:G50"/>
    </sheetView>
  </sheetViews>
  <sheetFormatPr defaultRowHeight="15"/>
  <cols>
    <col min="1" max="1" width="2" customWidth="1"/>
    <col min="2" max="2" width="15" customWidth="1"/>
    <col min="3" max="3" width="15.85546875" customWidth="1"/>
    <col min="4" max="4" width="14.5703125" customWidth="1"/>
    <col min="5" max="5" width="12.28515625" customWidth="1"/>
    <col min="6" max="6" width="19.7109375" customWidth="1"/>
    <col min="7" max="7" width="14.140625" customWidth="1"/>
  </cols>
  <sheetData>
    <row r="1" spans="1:57" ht="21.75" customHeight="1">
      <c r="A1" s="1" t="s">
        <v>56</v>
      </c>
      <c r="B1" s="2"/>
      <c r="C1" s="2"/>
      <c r="D1" s="2"/>
      <c r="E1" s="2"/>
      <c r="F1" s="2"/>
      <c r="G1" s="2"/>
    </row>
    <row r="2" spans="1:57" ht="15" customHeight="1" thickBot="1"/>
    <row r="3" spans="1:57" ht="12.95" customHeight="1">
      <c r="A3" s="3" t="s">
        <v>1</v>
      </c>
      <c r="B3" s="4"/>
      <c r="C3" s="5" t="s">
        <v>2</v>
      </c>
      <c r="D3" s="5"/>
      <c r="E3" s="5"/>
      <c r="F3" s="6" t="s">
        <v>3</v>
      </c>
      <c r="G3" s="7"/>
    </row>
    <row r="4" spans="1:57" ht="12.95" customHeight="1">
      <c r="A4" s="8"/>
      <c r="B4" s="9"/>
      <c r="C4" s="10"/>
      <c r="D4" s="11"/>
      <c r="E4" s="11"/>
      <c r="F4" s="12"/>
      <c r="G4" s="13"/>
    </row>
    <row r="5" spans="1:57" ht="12.95" customHeight="1">
      <c r="A5" s="14" t="s">
        <v>5</v>
      </c>
      <c r="B5" s="15"/>
      <c r="C5" s="16" t="s">
        <v>6</v>
      </c>
      <c r="D5" s="16"/>
      <c r="E5" s="16"/>
      <c r="F5" s="17" t="s">
        <v>7</v>
      </c>
      <c r="G5" s="18"/>
    </row>
    <row r="6" spans="1:57" ht="12.95" customHeight="1">
      <c r="A6" s="8"/>
      <c r="B6" s="9"/>
      <c r="C6" s="10" t="s">
        <v>8</v>
      </c>
      <c r="D6" s="11"/>
      <c r="E6" s="11"/>
      <c r="F6" s="19"/>
      <c r="G6" s="13"/>
    </row>
    <row r="7" spans="1:57">
      <c r="A7" s="14" t="s">
        <v>9</v>
      </c>
      <c r="B7" s="16"/>
      <c r="C7" s="284"/>
      <c r="D7" s="285"/>
      <c r="E7" s="20" t="s">
        <v>10</v>
      </c>
      <c r="F7" s="21"/>
      <c r="G7" s="22">
        <v>0</v>
      </c>
      <c r="H7" s="66"/>
      <c r="I7" s="66"/>
    </row>
    <row r="8" spans="1:57">
      <c r="A8" s="14" t="s">
        <v>11</v>
      </c>
      <c r="B8" s="16"/>
      <c r="C8" s="284" t="s">
        <v>12</v>
      </c>
      <c r="D8" s="285"/>
      <c r="E8" s="17" t="s">
        <v>13</v>
      </c>
      <c r="F8" s="16"/>
      <c r="G8" s="23">
        <f>IF(PocetMJ=0,,ROUND((F32+F34)/PocetMJ,1))</f>
        <v>0</v>
      </c>
    </row>
    <row r="9" spans="1:57">
      <c r="A9" s="24" t="s">
        <v>14</v>
      </c>
      <c r="B9" s="25"/>
      <c r="C9" s="25"/>
      <c r="D9" s="25"/>
      <c r="E9" s="26" t="s">
        <v>15</v>
      </c>
      <c r="F9" s="25"/>
      <c r="G9" s="27"/>
    </row>
    <row r="10" spans="1:57">
      <c r="A10" s="28" t="s">
        <v>16</v>
      </c>
      <c r="B10" s="29"/>
      <c r="C10" s="29"/>
      <c r="D10" s="29"/>
      <c r="E10" s="12" t="s">
        <v>17</v>
      </c>
      <c r="F10" s="29"/>
      <c r="G10" s="13"/>
      <c r="BA10" s="67"/>
      <c r="BB10" s="67"/>
      <c r="BC10" s="67"/>
      <c r="BD10" s="67"/>
      <c r="BE10" s="67"/>
    </row>
    <row r="11" spans="1:57">
      <c r="A11" s="28"/>
      <c r="B11" s="29"/>
      <c r="C11" s="29" t="s">
        <v>19</v>
      </c>
      <c r="D11" s="29"/>
      <c r="E11" s="286" t="s">
        <v>57</v>
      </c>
      <c r="F11" s="287"/>
      <c r="G11" s="288"/>
    </row>
    <row r="12" spans="1:57" ht="28.5" customHeight="1">
      <c r="A12" s="289" t="s">
        <v>70</v>
      </c>
      <c r="B12" s="290"/>
      <c r="C12" s="290"/>
      <c r="D12" s="290"/>
      <c r="E12" s="290"/>
      <c r="F12" s="290"/>
      <c r="G12" s="291"/>
    </row>
    <row r="13" spans="1:57" ht="18" customHeight="1">
      <c r="A13" s="292" t="s">
        <v>58</v>
      </c>
      <c r="B13" s="293"/>
      <c r="C13" s="293"/>
      <c r="D13" s="294"/>
      <c r="E13" s="295" t="s">
        <v>59</v>
      </c>
      <c r="F13" s="296"/>
      <c r="G13" s="297"/>
    </row>
    <row r="14" spans="1:57" ht="18" customHeight="1">
      <c r="A14" s="83"/>
      <c r="B14" s="68"/>
      <c r="C14" s="68"/>
      <c r="D14" s="69"/>
      <c r="E14" s="70"/>
      <c r="F14" s="71"/>
      <c r="G14" s="84"/>
    </row>
    <row r="15" spans="1:57">
      <c r="A15" s="85" t="s">
        <v>60</v>
      </c>
      <c r="B15" s="72"/>
      <c r="C15" s="73" t="s">
        <v>61</v>
      </c>
      <c r="D15" s="72" t="s">
        <v>62</v>
      </c>
      <c r="E15" s="298">
        <f>SUM('Soupis prací k 8.2.2016 byt 1.p'!C22)</f>
        <v>404795.89332500001</v>
      </c>
      <c r="F15" s="299"/>
      <c r="G15" s="300"/>
    </row>
    <row r="16" spans="1:57">
      <c r="A16" s="85" t="s">
        <v>60</v>
      </c>
      <c r="B16" s="72"/>
      <c r="C16" s="73" t="s">
        <v>63</v>
      </c>
      <c r="D16" s="72" t="s">
        <v>64</v>
      </c>
      <c r="E16" s="298">
        <f>SUM('Soupis prací k 8.2.2016 byt 2.p'!C22)</f>
        <v>414534.80905000004</v>
      </c>
      <c r="F16" s="299"/>
      <c r="G16" s="300"/>
    </row>
    <row r="17" spans="1:7">
      <c r="A17" s="85" t="s">
        <v>65</v>
      </c>
      <c r="B17" s="72"/>
      <c r="C17" s="73" t="s">
        <v>66</v>
      </c>
      <c r="D17" s="72" t="s">
        <v>67</v>
      </c>
      <c r="E17" s="298">
        <f>SUM('Vícepráce - betonová podlaha'!C22)</f>
        <v>55046.93</v>
      </c>
      <c r="F17" s="299"/>
      <c r="G17" s="300"/>
    </row>
    <row r="18" spans="1:7">
      <c r="A18" s="24"/>
      <c r="B18" s="25"/>
      <c r="C18" s="42"/>
      <c r="D18" s="43"/>
      <c r="E18" s="74"/>
      <c r="F18" s="75"/>
      <c r="G18" s="86"/>
    </row>
    <row r="19" spans="1:7">
      <c r="A19" s="301" t="s">
        <v>68</v>
      </c>
      <c r="B19" s="302"/>
      <c r="C19" s="302"/>
      <c r="D19" s="303"/>
      <c r="E19" s="298">
        <f>SUM(E15:G17)</f>
        <v>874377.63237500016</v>
      </c>
      <c r="F19" s="299"/>
      <c r="G19" s="300"/>
    </row>
    <row r="20" spans="1:7" ht="9" customHeight="1">
      <c r="A20" s="305"/>
      <c r="B20" s="306"/>
      <c r="C20" s="306"/>
      <c r="D20" s="307"/>
      <c r="E20" s="77"/>
      <c r="F20" s="78"/>
      <c r="G20" s="88"/>
    </row>
    <row r="21" spans="1:7">
      <c r="A21" s="308" t="s">
        <v>71</v>
      </c>
      <c r="B21" s="309"/>
      <c r="C21" s="309"/>
      <c r="D21" s="310"/>
      <c r="E21" s="77"/>
      <c r="F21" s="78"/>
      <c r="G21" s="88">
        <v>-299810</v>
      </c>
    </row>
    <row r="22" spans="1:7" ht="6.75" customHeight="1">
      <c r="A22" s="87"/>
      <c r="B22" s="90"/>
      <c r="C22" s="90"/>
      <c r="D22" s="91"/>
      <c r="E22" s="77"/>
      <c r="F22" s="78"/>
      <c r="G22" s="88"/>
    </row>
    <row r="23" spans="1:7">
      <c r="A23" s="308" t="s">
        <v>73</v>
      </c>
      <c r="B23" s="309"/>
      <c r="C23" s="309"/>
      <c r="D23" s="310"/>
      <c r="E23" s="77"/>
      <c r="F23" s="78"/>
      <c r="G23" s="88">
        <f>SUM(E19,G21)</f>
        <v>574567.63237500016</v>
      </c>
    </row>
    <row r="24" spans="1:7">
      <c r="A24" s="87"/>
      <c r="B24" s="76"/>
      <c r="C24" s="76"/>
      <c r="D24" s="76"/>
      <c r="E24" s="77"/>
      <c r="F24" s="78"/>
      <c r="G24" s="88"/>
    </row>
    <row r="25" spans="1:7">
      <c r="A25" s="28" t="s">
        <v>37</v>
      </c>
      <c r="B25" s="29"/>
      <c r="C25" s="12" t="s">
        <v>38</v>
      </c>
      <c r="D25" s="29"/>
      <c r="E25" s="12" t="s">
        <v>39</v>
      </c>
      <c r="F25" s="29"/>
      <c r="G25" s="13"/>
    </row>
    <row r="26" spans="1:7">
      <c r="A26" s="14" t="s">
        <v>40</v>
      </c>
      <c r="B26" s="16"/>
      <c r="C26" s="17" t="s">
        <v>41</v>
      </c>
      <c r="D26" s="89" t="s">
        <v>72</v>
      </c>
      <c r="E26" s="17" t="s">
        <v>41</v>
      </c>
      <c r="F26" s="16"/>
      <c r="G26" s="18"/>
    </row>
    <row r="27" spans="1:7">
      <c r="A27" s="28" t="s">
        <v>42</v>
      </c>
      <c r="B27" s="54"/>
      <c r="C27" s="12" t="s">
        <v>42</v>
      </c>
      <c r="D27" s="79">
        <v>42410</v>
      </c>
      <c r="E27" s="12" t="s">
        <v>42</v>
      </c>
      <c r="F27" s="29"/>
      <c r="G27" s="13"/>
    </row>
    <row r="28" spans="1:7">
      <c r="A28" s="28"/>
      <c r="B28" s="55">
        <v>42289</v>
      </c>
      <c r="C28" s="12" t="s">
        <v>43</v>
      </c>
      <c r="D28" s="29"/>
      <c r="E28" s="12" t="s">
        <v>44</v>
      </c>
      <c r="F28" s="29"/>
      <c r="G28" s="13"/>
    </row>
    <row r="29" spans="1:7">
      <c r="A29" s="28"/>
      <c r="B29" s="29"/>
      <c r="C29" s="12"/>
      <c r="D29" s="29"/>
      <c r="E29" s="12"/>
      <c r="F29" s="29"/>
      <c r="G29" s="13"/>
    </row>
    <row r="30" spans="1:7">
      <c r="A30" s="28"/>
      <c r="B30" s="29"/>
      <c r="C30" s="12"/>
      <c r="D30" s="29"/>
      <c r="E30" s="12"/>
      <c r="F30" s="29"/>
      <c r="G30" s="13"/>
    </row>
    <row r="31" spans="1:7">
      <c r="A31" s="14" t="s">
        <v>45</v>
      </c>
      <c r="B31" s="16"/>
      <c r="C31" s="56">
        <v>0</v>
      </c>
      <c r="D31" s="16" t="s">
        <v>46</v>
      </c>
      <c r="E31" s="17"/>
      <c r="F31" s="57">
        <v>0</v>
      </c>
      <c r="G31" s="18"/>
    </row>
    <row r="32" spans="1:7">
      <c r="A32" s="14" t="s">
        <v>45</v>
      </c>
      <c r="B32" s="16"/>
      <c r="C32" s="56">
        <v>15</v>
      </c>
      <c r="D32" s="16" t="s">
        <v>46</v>
      </c>
      <c r="E32" s="17"/>
      <c r="F32" s="57">
        <f>SUM(G23)</f>
        <v>574567.63237500016</v>
      </c>
      <c r="G32" s="18"/>
    </row>
    <row r="33" spans="1:8">
      <c r="A33" s="14" t="s">
        <v>47</v>
      </c>
      <c r="B33" s="16"/>
      <c r="C33" s="56">
        <v>15</v>
      </c>
      <c r="D33" s="16" t="s">
        <v>46</v>
      </c>
      <c r="E33" s="17"/>
      <c r="F33" s="58">
        <f>F32*0.15</f>
        <v>86185.144856250015</v>
      </c>
      <c r="G33" s="27"/>
    </row>
    <row r="34" spans="1:8">
      <c r="A34" s="14" t="s">
        <v>45</v>
      </c>
      <c r="B34" s="16"/>
      <c r="C34" s="56">
        <v>21</v>
      </c>
      <c r="D34" s="16" t="s">
        <v>46</v>
      </c>
      <c r="E34" s="17"/>
      <c r="F34" s="57">
        <v>0</v>
      </c>
      <c r="G34" s="18"/>
    </row>
    <row r="35" spans="1:8">
      <c r="A35" s="14" t="s">
        <v>47</v>
      </c>
      <c r="B35" s="16"/>
      <c r="C35" s="56">
        <v>21</v>
      </c>
      <c r="D35" s="16" t="s">
        <v>46</v>
      </c>
      <c r="E35" s="17"/>
      <c r="F35" s="58">
        <f>ROUND(PRODUCT(F34,C35/100),0)</f>
        <v>0</v>
      </c>
      <c r="G35" s="27"/>
    </row>
    <row r="36" spans="1:8" s="80" customFormat="1" ht="16.5" thickBot="1">
      <c r="A36" s="59" t="s">
        <v>48</v>
      </c>
      <c r="B36" s="60"/>
      <c r="C36" s="60"/>
      <c r="D36" s="60"/>
      <c r="E36" s="61"/>
      <c r="F36" s="62">
        <f>F32+F33</f>
        <v>660752.77723125019</v>
      </c>
      <c r="G36" s="63"/>
    </row>
    <row r="38" spans="1:8">
      <c r="A38" s="64"/>
      <c r="B38" s="64"/>
      <c r="C38" s="81"/>
      <c r="D38" s="64"/>
      <c r="E38" s="64"/>
      <c r="F38" s="64"/>
      <c r="G38" s="64"/>
    </row>
    <row r="39" spans="1:8">
      <c r="A39" s="64"/>
      <c r="B39" s="311"/>
      <c r="C39" s="311"/>
      <c r="D39" s="311"/>
      <c r="E39" s="311"/>
      <c r="F39" s="311"/>
      <c r="G39" s="311"/>
      <c r="H39" t="s">
        <v>69</v>
      </c>
    </row>
    <row r="40" spans="1:8">
      <c r="A40" s="82"/>
      <c r="B40" s="311"/>
      <c r="C40" s="311"/>
      <c r="D40" s="311"/>
      <c r="E40" s="311"/>
      <c r="F40" s="311"/>
      <c r="G40" s="311"/>
      <c r="H40" t="s">
        <v>69</v>
      </c>
    </row>
    <row r="41" spans="1:8">
      <c r="A41" s="82"/>
      <c r="B41" s="311"/>
      <c r="C41" s="311"/>
      <c r="D41" s="311"/>
      <c r="E41" s="311"/>
      <c r="F41" s="311"/>
      <c r="G41" s="311"/>
      <c r="H41" t="s">
        <v>69</v>
      </c>
    </row>
    <row r="42" spans="1:8">
      <c r="A42" s="82"/>
      <c r="B42" s="311"/>
      <c r="C42" s="311"/>
      <c r="D42" s="311"/>
      <c r="E42" s="311"/>
      <c r="F42" s="311"/>
      <c r="G42" s="311"/>
      <c r="H42" t="s">
        <v>69</v>
      </c>
    </row>
    <row r="43" spans="1:8">
      <c r="A43" s="82"/>
      <c r="B43" s="311"/>
      <c r="C43" s="311"/>
      <c r="D43" s="311"/>
      <c r="E43" s="311"/>
      <c r="F43" s="311"/>
      <c r="G43" s="311"/>
      <c r="H43" t="s">
        <v>69</v>
      </c>
    </row>
    <row r="44" spans="1:8">
      <c r="A44" s="82"/>
      <c r="B44" s="311"/>
      <c r="C44" s="311"/>
      <c r="D44" s="311"/>
      <c r="E44" s="311"/>
      <c r="F44" s="311"/>
      <c r="G44" s="311"/>
      <c r="H44" t="s">
        <v>69</v>
      </c>
    </row>
    <row r="45" spans="1:8">
      <c r="A45" s="82"/>
      <c r="B45" s="311"/>
      <c r="C45" s="311"/>
      <c r="D45" s="311"/>
      <c r="E45" s="311"/>
      <c r="F45" s="311"/>
      <c r="G45" s="311"/>
      <c r="H45" t="s">
        <v>69</v>
      </c>
    </row>
    <row r="46" spans="1:8">
      <c r="A46" s="82"/>
      <c r="B46" s="311"/>
      <c r="C46" s="311"/>
      <c r="D46" s="311"/>
      <c r="E46" s="311"/>
      <c r="F46" s="311"/>
      <c r="G46" s="311"/>
      <c r="H46" t="s">
        <v>69</v>
      </c>
    </row>
    <row r="47" spans="1:8">
      <c r="A47" s="82"/>
      <c r="B47" s="311"/>
      <c r="C47" s="311"/>
      <c r="D47" s="311"/>
      <c r="E47" s="311"/>
      <c r="F47" s="311"/>
      <c r="G47" s="311"/>
      <c r="H47" t="s">
        <v>69</v>
      </c>
    </row>
    <row r="48" spans="1:8">
      <c r="B48" s="304"/>
      <c r="C48" s="304"/>
      <c r="D48" s="304"/>
      <c r="E48" s="304"/>
      <c r="F48" s="304"/>
      <c r="G48" s="304"/>
    </row>
    <row r="49" spans="2:7">
      <c r="B49" s="304"/>
      <c r="C49" s="304"/>
      <c r="D49" s="304"/>
      <c r="E49" s="304"/>
      <c r="F49" s="304"/>
      <c r="G49" s="304"/>
    </row>
    <row r="50" spans="2:7">
      <c r="B50" s="304"/>
      <c r="C50" s="304"/>
      <c r="D50" s="304"/>
      <c r="E50" s="304"/>
      <c r="F50" s="304"/>
      <c r="G50" s="304"/>
    </row>
    <row r="51" spans="2:7">
      <c r="B51" s="304"/>
      <c r="C51" s="304"/>
      <c r="D51" s="304"/>
      <c r="E51" s="304"/>
      <c r="F51" s="304"/>
      <c r="G51" s="304"/>
    </row>
    <row r="52" spans="2:7">
      <c r="B52" s="304"/>
      <c r="C52" s="304"/>
      <c r="D52" s="304"/>
      <c r="E52" s="304"/>
      <c r="F52" s="304"/>
      <c r="G52" s="304"/>
    </row>
    <row r="53" spans="2:7">
      <c r="B53" s="304"/>
      <c r="C53" s="304"/>
      <c r="D53" s="304"/>
      <c r="E53" s="304"/>
      <c r="F53" s="304"/>
      <c r="G53" s="304"/>
    </row>
    <row r="54" spans="2:7">
      <c r="B54" s="304"/>
      <c r="C54" s="304"/>
      <c r="D54" s="304"/>
      <c r="E54" s="304"/>
      <c r="F54" s="304"/>
      <c r="G54" s="304"/>
    </row>
    <row r="55" spans="2:7">
      <c r="B55" s="304"/>
      <c r="C55" s="304"/>
      <c r="D55" s="304"/>
      <c r="E55" s="304"/>
      <c r="F55" s="304"/>
      <c r="G55" s="304"/>
    </row>
    <row r="56" spans="2:7">
      <c r="B56" s="304"/>
      <c r="C56" s="304"/>
      <c r="D56" s="304"/>
      <c r="E56" s="304"/>
      <c r="F56" s="304"/>
      <c r="G56" s="304"/>
    </row>
    <row r="57" spans="2:7">
      <c r="B57" s="304"/>
      <c r="C57" s="304"/>
      <c r="D57" s="304"/>
      <c r="E57" s="304"/>
      <c r="F57" s="304"/>
      <c r="G57" s="304"/>
    </row>
  </sheetData>
  <mergeCells count="25">
    <mergeCell ref="B54:G54"/>
    <mergeCell ref="B55:G55"/>
    <mergeCell ref="B56:G56"/>
    <mergeCell ref="B57:G57"/>
    <mergeCell ref="A20:D20"/>
    <mergeCell ref="A21:D21"/>
    <mergeCell ref="A23:D23"/>
    <mergeCell ref="B48:G48"/>
    <mergeCell ref="B49:G49"/>
    <mergeCell ref="B50:G50"/>
    <mergeCell ref="B51:G51"/>
    <mergeCell ref="B52:G52"/>
    <mergeCell ref="B53:G53"/>
    <mergeCell ref="B39:G47"/>
    <mergeCell ref="E15:G15"/>
    <mergeCell ref="E16:G16"/>
    <mergeCell ref="E17:G17"/>
    <mergeCell ref="A19:D19"/>
    <mergeCell ref="E19:G19"/>
    <mergeCell ref="C7:D7"/>
    <mergeCell ref="C8:D8"/>
    <mergeCell ref="E11:G11"/>
    <mergeCell ref="A12:G12"/>
    <mergeCell ref="A13:D13"/>
    <mergeCell ref="E13:G13"/>
  </mergeCells>
  <printOptions horizontalCentered="1"/>
  <pageMargins left="0.15748031496062992" right="0.15748031496062992" top="0.78740157480314965" bottom="0.78740157480314965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BC67"/>
  <sheetViews>
    <sheetView workbookViewId="0">
      <selection activeCell="C33" sqref="C33"/>
    </sheetView>
  </sheetViews>
  <sheetFormatPr defaultRowHeight="12.75"/>
  <cols>
    <col min="1" max="1" width="4.42578125" style="92" customWidth="1"/>
    <col min="2" max="2" width="14.140625" style="92" customWidth="1"/>
    <col min="3" max="3" width="47.5703125" style="92" customWidth="1"/>
    <col min="4" max="4" width="5.5703125" style="92" customWidth="1"/>
    <col min="5" max="5" width="10" style="157" customWidth="1"/>
    <col min="6" max="6" width="11.28515625" style="92" customWidth="1"/>
    <col min="7" max="7" width="16.140625" style="92" customWidth="1"/>
    <col min="8" max="16384" width="9.140625" style="92"/>
  </cols>
  <sheetData>
    <row r="1" spans="1:55" ht="15.75">
      <c r="A1" s="326" t="s">
        <v>419</v>
      </c>
      <c r="B1" s="326"/>
      <c r="C1" s="326"/>
      <c r="D1" s="326"/>
      <c r="E1" s="326"/>
      <c r="F1" s="326"/>
      <c r="G1" s="326"/>
    </row>
    <row r="2" spans="1:55" ht="13.5" thickBot="1">
      <c r="B2" s="94"/>
      <c r="C2" s="95"/>
      <c r="D2" s="95"/>
      <c r="E2" s="96"/>
      <c r="F2" s="95"/>
      <c r="G2" s="95"/>
    </row>
    <row r="3" spans="1:55" ht="13.5" thickTop="1">
      <c r="A3" s="312" t="s">
        <v>5</v>
      </c>
      <c r="B3" s="313"/>
      <c r="C3" s="97" t="str">
        <f>CONCATENATE(cislostavby," ",nazevstavby)</f>
        <v xml:space="preserve"> Udržovací práce-renovace bytů</v>
      </c>
      <c r="D3" s="98"/>
      <c r="E3" s="99"/>
      <c r="F3" s="98"/>
      <c r="G3" s="100"/>
    </row>
    <row r="4" spans="1:55" ht="13.5" thickBot="1">
      <c r="A4" s="333" t="s">
        <v>1</v>
      </c>
      <c r="B4" s="341"/>
      <c r="C4" s="103" t="s">
        <v>406</v>
      </c>
      <c r="D4" s="104"/>
      <c r="E4" s="105"/>
      <c r="F4" s="104"/>
      <c r="G4" s="221"/>
    </row>
    <row r="5" spans="1:55" ht="14.25" thickTop="1" thickBot="1">
      <c r="A5" s="222"/>
      <c r="B5" s="107"/>
      <c r="C5" s="107"/>
      <c r="D5" s="108"/>
      <c r="E5" s="109"/>
      <c r="F5" s="108"/>
      <c r="G5" s="110"/>
    </row>
    <row r="6" spans="1:55">
      <c r="A6" s="223" t="s">
        <v>76</v>
      </c>
      <c r="B6" s="224" t="s">
        <v>77</v>
      </c>
      <c r="C6" s="224" t="s">
        <v>78</v>
      </c>
      <c r="D6" s="224" t="s">
        <v>79</v>
      </c>
      <c r="E6" s="225" t="s">
        <v>80</v>
      </c>
      <c r="F6" s="224" t="s">
        <v>81</v>
      </c>
      <c r="G6" s="226" t="s">
        <v>82</v>
      </c>
    </row>
    <row r="7" spans="1:55">
      <c r="A7" s="227" t="s">
        <v>87</v>
      </c>
      <c r="B7" s="117" t="s">
        <v>407</v>
      </c>
      <c r="C7" s="118" t="s">
        <v>408</v>
      </c>
      <c r="D7" s="119"/>
      <c r="E7" s="120"/>
      <c r="F7" s="120"/>
      <c r="G7" s="228"/>
      <c r="M7" s="229">
        <v>1</v>
      </c>
    </row>
    <row r="8" spans="1:55">
      <c r="A8" s="230"/>
      <c r="B8" s="124" t="s">
        <v>94</v>
      </c>
      <c r="C8" s="125" t="s">
        <v>409</v>
      </c>
      <c r="D8" s="126" t="s">
        <v>92</v>
      </c>
      <c r="E8" s="127">
        <v>75.45</v>
      </c>
      <c r="F8" s="220">
        <v>25</v>
      </c>
      <c r="G8" s="231">
        <f>E8*F8</f>
        <v>1886.25</v>
      </c>
      <c r="M8" s="229">
        <v>2</v>
      </c>
      <c r="W8" s="92">
        <v>12</v>
      </c>
      <c r="X8" s="92">
        <v>0</v>
      </c>
      <c r="Y8" s="92">
        <v>95</v>
      </c>
      <c r="AX8" s="92">
        <v>4</v>
      </c>
      <c r="AY8" s="92">
        <f>IF(AX8=1,G8,0)</f>
        <v>0</v>
      </c>
      <c r="AZ8" s="92">
        <f>IF(AX8=2,G8,0)</f>
        <v>0</v>
      </c>
      <c r="BA8" s="92">
        <f>IF(AX8=3,G8,0)</f>
        <v>0</v>
      </c>
      <c r="BB8" s="92">
        <f>IF(AX8=4,G8,0)</f>
        <v>1886.25</v>
      </c>
      <c r="BC8" s="92">
        <f>IF(AX8=5,G8,0)</f>
        <v>0</v>
      </c>
    </row>
    <row r="9" spans="1:55" ht="30">
      <c r="A9" s="232" t="s">
        <v>410</v>
      </c>
      <c r="B9" s="233" t="s">
        <v>411</v>
      </c>
      <c r="C9" s="234" t="s">
        <v>412</v>
      </c>
      <c r="D9" s="233" t="s">
        <v>98</v>
      </c>
      <c r="E9" s="235">
        <v>4.5199999999999996</v>
      </c>
      <c r="F9" s="236">
        <v>2600</v>
      </c>
      <c r="G9" s="237">
        <f t="shared" ref="G9:G10" si="0">E9*F9</f>
        <v>11751.999999999998</v>
      </c>
    </row>
    <row r="10" spans="1:55" ht="15">
      <c r="A10" s="232" t="s">
        <v>410</v>
      </c>
      <c r="B10" s="233" t="s">
        <v>413</v>
      </c>
      <c r="C10" s="233" t="s">
        <v>414</v>
      </c>
      <c r="D10" s="233" t="s">
        <v>175</v>
      </c>
      <c r="E10" s="235">
        <v>0.25800000000000001</v>
      </c>
      <c r="F10" s="236">
        <v>25000</v>
      </c>
      <c r="G10" s="237">
        <f t="shared" si="0"/>
        <v>6450</v>
      </c>
    </row>
    <row r="11" spans="1:55">
      <c r="A11" s="238"/>
      <c r="B11" s="239"/>
      <c r="C11" s="239"/>
      <c r="D11" s="239"/>
      <c r="E11" s="239"/>
      <c r="F11" s="240"/>
      <c r="G11" s="241"/>
    </row>
    <row r="12" spans="1:55" ht="30">
      <c r="A12" s="242" t="s">
        <v>410</v>
      </c>
      <c r="B12" s="243">
        <v>634111116</v>
      </c>
      <c r="C12" s="244" t="s">
        <v>415</v>
      </c>
      <c r="D12" s="245" t="s">
        <v>113</v>
      </c>
      <c r="E12" s="246">
        <v>76</v>
      </c>
      <c r="F12" s="247">
        <v>46</v>
      </c>
      <c r="G12" s="248">
        <f>E12*F12</f>
        <v>3496</v>
      </c>
    </row>
    <row r="13" spans="1:55">
      <c r="A13" s="249"/>
      <c r="B13" s="250" t="s">
        <v>104</v>
      </c>
      <c r="C13" s="250" t="s">
        <v>416</v>
      </c>
      <c r="D13" s="251"/>
      <c r="E13" s="252"/>
      <c r="F13" s="253"/>
      <c r="G13" s="254">
        <f>SUM(G7:G12)</f>
        <v>23584.25</v>
      </c>
    </row>
    <row r="14" spans="1:55">
      <c r="A14" s="255"/>
      <c r="B14" s="154"/>
      <c r="C14" s="154"/>
      <c r="D14" s="154"/>
      <c r="E14" s="154"/>
      <c r="F14" s="154"/>
      <c r="G14" s="256"/>
    </row>
    <row r="15" spans="1:55">
      <c r="A15" s="257" t="s">
        <v>87</v>
      </c>
      <c r="B15" s="258" t="s">
        <v>189</v>
      </c>
      <c r="C15" s="259" t="s">
        <v>190</v>
      </c>
      <c r="D15" s="260"/>
      <c r="E15" s="261"/>
      <c r="F15" s="261"/>
      <c r="G15" s="262"/>
    </row>
    <row r="16" spans="1:55">
      <c r="A16" s="230">
        <v>34</v>
      </c>
      <c r="B16" s="124" t="s">
        <v>191</v>
      </c>
      <c r="C16" s="125" t="s">
        <v>192</v>
      </c>
      <c r="D16" s="126" t="s">
        <v>175</v>
      </c>
      <c r="E16" s="127">
        <v>10.85</v>
      </c>
      <c r="F16" s="127">
        <v>2200</v>
      </c>
      <c r="G16" s="231">
        <f>E16*F16</f>
        <v>23870</v>
      </c>
    </row>
    <row r="17" spans="1:7" ht="13.5" thickBot="1">
      <c r="A17" s="263"/>
      <c r="B17" s="264" t="s">
        <v>104</v>
      </c>
      <c r="C17" s="265" t="str">
        <f>CONCATENATE(B15," ",C15)</f>
        <v>99 Staveništní přesun hmot</v>
      </c>
      <c r="D17" s="266"/>
      <c r="E17" s="267"/>
      <c r="F17" s="267"/>
      <c r="G17" s="268">
        <f>SUM(G16)</f>
        <v>23870</v>
      </c>
    </row>
    <row r="18" spans="1:7">
      <c r="E18" s="92"/>
    </row>
    <row r="19" spans="1:7">
      <c r="E19" s="92"/>
    </row>
    <row r="20" spans="1:7">
      <c r="E20" s="92"/>
    </row>
    <row r="21" spans="1:7">
      <c r="E21" s="92"/>
    </row>
    <row r="22" spans="1:7">
      <c r="E22" s="92"/>
    </row>
    <row r="23" spans="1:7">
      <c r="E23" s="92"/>
    </row>
    <row r="24" spans="1:7">
      <c r="A24" s="154"/>
      <c r="B24" s="154"/>
      <c r="C24" s="154"/>
      <c r="D24" s="154"/>
      <c r="E24" s="154"/>
      <c r="F24" s="154"/>
      <c r="G24" s="154"/>
    </row>
    <row r="25" spans="1:7">
      <c r="A25" s="154"/>
      <c r="B25" s="154"/>
      <c r="C25" s="154"/>
      <c r="D25" s="154"/>
      <c r="E25" s="154"/>
      <c r="F25" s="154"/>
      <c r="G25" s="154"/>
    </row>
    <row r="26" spans="1:7">
      <c r="A26" s="154"/>
      <c r="B26" s="154"/>
      <c r="C26" s="154"/>
      <c r="D26" s="154"/>
      <c r="E26" s="154"/>
      <c r="F26" s="154"/>
      <c r="G26" s="154"/>
    </row>
    <row r="27" spans="1:7">
      <c r="A27" s="154"/>
      <c r="B27" s="154"/>
      <c r="C27" s="154"/>
      <c r="D27" s="154"/>
      <c r="E27" s="154"/>
      <c r="F27" s="154"/>
      <c r="G27" s="154"/>
    </row>
    <row r="28" spans="1:7">
      <c r="E28" s="92"/>
    </row>
    <row r="29" spans="1:7">
      <c r="E29" s="92"/>
    </row>
    <row r="30" spans="1:7">
      <c r="E30" s="92"/>
    </row>
    <row r="31" spans="1:7">
      <c r="E31" s="92"/>
    </row>
    <row r="32" spans="1:7">
      <c r="E32" s="92"/>
    </row>
    <row r="33" spans="5:7">
      <c r="E33" s="92"/>
    </row>
    <row r="34" spans="5:7" ht="13.5" thickBot="1">
      <c r="E34" s="92"/>
    </row>
    <row r="35" spans="5:7" ht="13.5" thickBot="1">
      <c r="E35" s="92"/>
      <c r="G35" s="269"/>
    </row>
    <row r="36" spans="5:7">
      <c r="E36" s="92"/>
    </row>
    <row r="37" spans="5:7">
      <c r="E37" s="92"/>
    </row>
    <row r="38" spans="5:7">
      <c r="E38" s="92"/>
    </row>
    <row r="39" spans="5:7">
      <c r="E39" s="92"/>
    </row>
    <row r="40" spans="5:7">
      <c r="E40" s="92"/>
    </row>
    <row r="41" spans="5:7">
      <c r="E41" s="92"/>
    </row>
    <row r="42" spans="5:7">
      <c r="E42" s="92"/>
    </row>
    <row r="43" spans="5:7">
      <c r="E43" s="92"/>
    </row>
    <row r="44" spans="5:7">
      <c r="E44" s="92"/>
    </row>
    <row r="45" spans="5:7">
      <c r="E45" s="92"/>
    </row>
    <row r="46" spans="5:7">
      <c r="E46" s="92"/>
    </row>
    <row r="47" spans="5:7">
      <c r="E47" s="92"/>
    </row>
    <row r="48" spans="5:7">
      <c r="E48" s="92"/>
    </row>
    <row r="49" spans="1:7">
      <c r="E49" s="92"/>
    </row>
    <row r="50" spans="1:7">
      <c r="E50" s="92"/>
    </row>
    <row r="51" spans="1:7">
      <c r="E51" s="92"/>
    </row>
    <row r="52" spans="1:7">
      <c r="E52" s="92"/>
    </row>
    <row r="53" spans="1:7">
      <c r="A53" s="156"/>
      <c r="B53" s="156"/>
    </row>
    <row r="54" spans="1:7">
      <c r="A54" s="154"/>
      <c r="B54" s="154"/>
      <c r="C54" s="158"/>
      <c r="D54" s="158"/>
      <c r="E54" s="159"/>
      <c r="F54" s="158"/>
      <c r="G54" s="160"/>
    </row>
    <row r="55" spans="1:7">
      <c r="A55" s="162"/>
      <c r="B55" s="162"/>
      <c r="C55" s="154"/>
      <c r="D55" s="154"/>
      <c r="E55" s="163"/>
      <c r="F55" s="154"/>
      <c r="G55" s="154"/>
    </row>
    <row r="56" spans="1:7">
      <c r="A56" s="154"/>
      <c r="B56" s="154"/>
      <c r="C56" s="154"/>
      <c r="D56" s="154"/>
      <c r="E56" s="163"/>
      <c r="F56" s="154"/>
      <c r="G56" s="154"/>
    </row>
    <row r="57" spans="1:7">
      <c r="A57" s="154"/>
      <c r="B57" s="154"/>
      <c r="C57" s="154"/>
      <c r="D57" s="154"/>
      <c r="E57" s="163"/>
      <c r="F57" s="154"/>
      <c r="G57" s="154"/>
    </row>
    <row r="58" spans="1:7">
      <c r="A58" s="154"/>
      <c r="B58" s="154"/>
      <c r="C58" s="154"/>
      <c r="D58" s="154"/>
      <c r="E58" s="163"/>
      <c r="F58" s="154"/>
      <c r="G58" s="154"/>
    </row>
    <row r="59" spans="1:7">
      <c r="A59" s="154"/>
      <c r="B59" s="154"/>
      <c r="C59" s="154"/>
      <c r="D59" s="154"/>
      <c r="E59" s="163"/>
      <c r="F59" s="154"/>
      <c r="G59" s="154"/>
    </row>
    <row r="60" spans="1:7">
      <c r="A60" s="154"/>
      <c r="B60" s="154"/>
      <c r="C60" s="154"/>
      <c r="D60" s="154"/>
      <c r="E60" s="163"/>
      <c r="F60" s="154"/>
      <c r="G60" s="154"/>
    </row>
    <row r="61" spans="1:7">
      <c r="A61" s="154"/>
      <c r="B61" s="154"/>
      <c r="C61" s="154"/>
      <c r="D61" s="154"/>
      <c r="E61" s="163"/>
      <c r="F61" s="154"/>
      <c r="G61" s="154"/>
    </row>
    <row r="62" spans="1:7">
      <c r="A62" s="154"/>
      <c r="B62" s="154"/>
      <c r="C62" s="154"/>
      <c r="D62" s="154"/>
      <c r="E62" s="163"/>
      <c r="F62" s="154"/>
      <c r="G62" s="154"/>
    </row>
    <row r="63" spans="1:7">
      <c r="A63" s="154"/>
      <c r="B63" s="154"/>
      <c r="C63" s="154"/>
      <c r="D63" s="154"/>
      <c r="E63" s="163"/>
      <c r="F63" s="154"/>
      <c r="G63" s="154"/>
    </row>
    <row r="64" spans="1:7">
      <c r="A64" s="154"/>
      <c r="B64" s="154"/>
      <c r="C64" s="154"/>
      <c r="D64" s="154"/>
      <c r="E64" s="163"/>
      <c r="F64" s="154"/>
      <c r="G64" s="154"/>
    </row>
    <row r="65" spans="1:7">
      <c r="A65" s="154"/>
      <c r="B65" s="154"/>
      <c r="C65" s="154"/>
      <c r="D65" s="154"/>
      <c r="E65" s="163"/>
      <c r="F65" s="154"/>
      <c r="G65" s="154"/>
    </row>
    <row r="66" spans="1:7">
      <c r="A66" s="154"/>
      <c r="B66" s="154"/>
      <c r="C66" s="154"/>
      <c r="D66" s="154"/>
      <c r="E66" s="163"/>
      <c r="F66" s="154"/>
      <c r="G66" s="154"/>
    </row>
    <row r="67" spans="1:7">
      <c r="A67" s="154"/>
      <c r="B67" s="154"/>
      <c r="C67" s="154"/>
      <c r="D67" s="154"/>
      <c r="E67" s="163"/>
      <c r="F67" s="154"/>
      <c r="G67" s="154"/>
    </row>
  </sheetData>
  <mergeCells count="3">
    <mergeCell ref="A1:G1"/>
    <mergeCell ref="A3:B3"/>
    <mergeCell ref="A4:B4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G36"/>
  <sheetViews>
    <sheetView workbookViewId="0">
      <selection activeCell="C1" sqref="C1"/>
    </sheetView>
  </sheetViews>
  <sheetFormatPr defaultRowHeight="15"/>
  <cols>
    <col min="1" max="1" width="14.28515625" customWidth="1"/>
    <col min="2" max="2" width="14.7109375" customWidth="1"/>
    <col min="3" max="3" width="13.42578125" customWidth="1"/>
    <col min="4" max="4" width="13.85546875" customWidth="1"/>
    <col min="5" max="5" width="10.7109375" customWidth="1"/>
    <col min="6" max="6" width="17.42578125" customWidth="1"/>
    <col min="7" max="7" width="14.140625" customWidth="1"/>
  </cols>
  <sheetData>
    <row r="1" spans="1:7" ht="18">
      <c r="A1" s="1" t="s">
        <v>0</v>
      </c>
      <c r="B1" s="2"/>
      <c r="C1" s="2"/>
      <c r="D1" s="2"/>
      <c r="E1" s="2"/>
      <c r="F1" s="2"/>
      <c r="G1" s="2"/>
    </row>
    <row r="2" spans="1:7" ht="15.75" thickBot="1"/>
    <row r="3" spans="1:7">
      <c r="A3" s="3" t="s">
        <v>1</v>
      </c>
      <c r="B3" s="4"/>
      <c r="C3" s="5" t="s">
        <v>2</v>
      </c>
      <c r="D3" s="5"/>
      <c r="E3" s="5"/>
      <c r="F3" s="6" t="s">
        <v>3</v>
      </c>
      <c r="G3" s="7"/>
    </row>
    <row r="4" spans="1:7" ht="15.75">
      <c r="A4" s="8"/>
      <c r="B4" s="9"/>
      <c r="C4" s="10" t="s">
        <v>51</v>
      </c>
      <c r="D4" s="11"/>
      <c r="E4" s="11"/>
      <c r="F4" s="12"/>
      <c r="G4" s="13"/>
    </row>
    <row r="5" spans="1:7">
      <c r="A5" s="14" t="s">
        <v>5</v>
      </c>
      <c r="B5" s="15"/>
      <c r="C5" s="16" t="s">
        <v>6</v>
      </c>
      <c r="D5" s="16"/>
      <c r="E5" s="16"/>
      <c r="F5" s="17" t="s">
        <v>7</v>
      </c>
      <c r="G5" s="18"/>
    </row>
    <row r="6" spans="1:7" ht="15.75">
      <c r="A6" s="8"/>
      <c r="B6" s="9"/>
      <c r="C6" s="10" t="s">
        <v>8</v>
      </c>
      <c r="D6" s="11"/>
      <c r="E6" s="11"/>
      <c r="F6" s="19"/>
      <c r="G6" s="13"/>
    </row>
    <row r="7" spans="1:7">
      <c r="A7" s="14" t="s">
        <v>9</v>
      </c>
      <c r="B7" s="16"/>
      <c r="C7" s="284"/>
      <c r="D7" s="285"/>
      <c r="E7" s="20" t="s">
        <v>10</v>
      </c>
      <c r="F7" s="21"/>
      <c r="G7" s="22">
        <v>0</v>
      </c>
    </row>
    <row r="8" spans="1:7">
      <c r="A8" s="14" t="s">
        <v>11</v>
      </c>
      <c r="B8" s="16"/>
      <c r="C8" s="284" t="s">
        <v>12</v>
      </c>
      <c r="D8" s="285"/>
      <c r="E8" s="17" t="s">
        <v>13</v>
      </c>
      <c r="F8" s="16"/>
      <c r="G8" s="23">
        <f>IF(PocetMJ=0,,ROUND((F30+F32)/PocetMJ,1))</f>
        <v>0</v>
      </c>
    </row>
    <row r="9" spans="1:7">
      <c r="A9" s="24" t="s">
        <v>14</v>
      </c>
      <c r="B9" s="25"/>
      <c r="C9" s="25"/>
      <c r="D9" s="25"/>
      <c r="E9" s="26" t="s">
        <v>15</v>
      </c>
      <c r="F9" s="25"/>
      <c r="G9" s="27"/>
    </row>
    <row r="10" spans="1:7">
      <c r="A10" s="28" t="s">
        <v>16</v>
      </c>
      <c r="B10" s="29"/>
      <c r="C10" s="29"/>
      <c r="D10" s="29"/>
      <c r="E10" s="12" t="s">
        <v>17</v>
      </c>
      <c r="F10" s="29"/>
      <c r="G10" s="13"/>
    </row>
    <row r="11" spans="1:7">
      <c r="A11" s="28"/>
      <c r="B11" s="29"/>
      <c r="C11" s="29" t="s">
        <v>52</v>
      </c>
      <c r="D11" s="29"/>
      <c r="E11" s="286" t="s">
        <v>20</v>
      </c>
      <c r="F11" s="287"/>
      <c r="G11" s="288"/>
    </row>
    <row r="12" spans="1:7" ht="18.75" thickBot="1">
      <c r="A12" s="30" t="s">
        <v>21</v>
      </c>
      <c r="B12" s="31"/>
      <c r="C12" s="31"/>
      <c r="D12" s="31"/>
      <c r="E12" s="32"/>
      <c r="F12" s="32"/>
      <c r="G12" s="33"/>
    </row>
    <row r="13" spans="1:7" ht="15.75" thickBot="1">
      <c r="A13" s="34" t="s">
        <v>22</v>
      </c>
      <c r="B13" s="35"/>
      <c r="C13" s="36"/>
      <c r="D13" s="37" t="s">
        <v>23</v>
      </c>
      <c r="E13" s="38"/>
      <c r="F13" s="38"/>
      <c r="G13" s="36"/>
    </row>
    <row r="14" spans="1:7">
      <c r="A14" s="39"/>
      <c r="B14" s="40" t="s">
        <v>24</v>
      </c>
      <c r="C14" s="41">
        <f>Dodavka</f>
        <v>0</v>
      </c>
      <c r="D14" s="24" t="str">
        <f>[1]Rekapitulace!A33</f>
        <v>Individuální mimostaveništní doprava 2%</v>
      </c>
      <c r="E14" s="42"/>
      <c r="F14" s="43"/>
      <c r="G14" s="41">
        <f>SUM([1]Rekapitulace!N33)</f>
        <v>6648.0349000000015</v>
      </c>
    </row>
    <row r="15" spans="1:7" ht="15.75" thickBot="1">
      <c r="A15" s="39" t="s">
        <v>25</v>
      </c>
      <c r="B15" s="40" t="s">
        <v>26</v>
      </c>
      <c r="C15" s="41">
        <f>SUM([1]Rekapitulace!M27)</f>
        <v>44140</v>
      </c>
      <c r="D15" s="24" t="str">
        <f>[1]Rekapitulace!A34</f>
        <v>Zařízení staveniště 1%</v>
      </c>
      <c r="E15" s="42"/>
      <c r="F15" s="43"/>
      <c r="G15" s="41">
        <f>SUM([1]Rekapitulace!N34)</f>
        <v>3324.0174500000007</v>
      </c>
    </row>
    <row r="16" spans="1:7">
      <c r="A16" s="39" t="s">
        <v>27</v>
      </c>
      <c r="B16" s="40" t="s">
        <v>28</v>
      </c>
      <c r="C16" s="41">
        <f>SUM([1]Rekapitulace!J28)</f>
        <v>100717.095</v>
      </c>
      <c r="D16" s="44" t="str">
        <f>[1]Rekapitulace!A35</f>
        <v>Koordinace a kompletace</v>
      </c>
      <c r="E16" s="45"/>
      <c r="F16" s="46"/>
      <c r="G16" s="41"/>
    </row>
    <row r="17" spans="1:7">
      <c r="A17" s="47" t="s">
        <v>29</v>
      </c>
      <c r="B17" s="40" t="s">
        <v>30</v>
      </c>
      <c r="C17" s="41">
        <f>SUM([1]Rekapitulace!K28)</f>
        <v>231684.65000000002</v>
      </c>
      <c r="D17" s="24"/>
      <c r="E17" s="42"/>
      <c r="F17" s="43"/>
      <c r="G17" s="41"/>
    </row>
    <row r="18" spans="1:7">
      <c r="A18" s="48" t="s">
        <v>31</v>
      </c>
      <c r="B18" s="40"/>
      <c r="C18" s="41">
        <f>SUM(C14:C17)</f>
        <v>376541.745</v>
      </c>
      <c r="D18" s="49"/>
      <c r="E18" s="42"/>
      <c r="F18" s="43"/>
      <c r="G18" s="41"/>
    </row>
    <row r="19" spans="1:7">
      <c r="A19" s="48"/>
      <c r="B19" s="40"/>
      <c r="C19" s="41"/>
      <c r="D19" s="24"/>
      <c r="E19" s="42"/>
      <c r="F19" s="43"/>
      <c r="G19" s="41"/>
    </row>
    <row r="20" spans="1:7">
      <c r="A20" s="48" t="s">
        <v>32</v>
      </c>
      <c r="B20" s="40"/>
      <c r="C20" s="41">
        <f>HZS</f>
        <v>0</v>
      </c>
      <c r="D20" s="24"/>
      <c r="E20" s="42"/>
      <c r="F20" s="43"/>
      <c r="G20" s="41"/>
    </row>
    <row r="21" spans="1:7">
      <c r="A21" s="28" t="s">
        <v>33</v>
      </c>
      <c r="B21" s="29"/>
      <c r="C21" s="41">
        <f>C18+C20</f>
        <v>376541.745</v>
      </c>
      <c r="D21" s="24" t="s">
        <v>34</v>
      </c>
      <c r="E21" s="42"/>
      <c r="F21" s="43"/>
      <c r="G21" s="41">
        <f>SUM([1]Rekapitulace!N35)</f>
        <v>18282.095975000004</v>
      </c>
    </row>
    <row r="22" spans="1:7" ht="15.75" thickBot="1">
      <c r="A22" s="24" t="s">
        <v>35</v>
      </c>
      <c r="B22" s="25"/>
      <c r="C22" s="50">
        <f>C21+G22</f>
        <v>404795.89332500001</v>
      </c>
      <c r="D22" s="51" t="s">
        <v>36</v>
      </c>
      <c r="E22" s="52"/>
      <c r="F22" s="53"/>
      <c r="G22" s="41">
        <f>G14+G15+G21</f>
        <v>28254.148325000006</v>
      </c>
    </row>
    <row r="23" spans="1:7">
      <c r="A23" s="3" t="s">
        <v>37</v>
      </c>
      <c r="B23" s="5"/>
      <c r="C23" s="6" t="s">
        <v>38</v>
      </c>
      <c r="D23" s="5"/>
      <c r="E23" s="6" t="s">
        <v>39</v>
      </c>
      <c r="F23" s="5"/>
      <c r="G23" s="7"/>
    </row>
    <row r="24" spans="1:7">
      <c r="A24" s="14"/>
      <c r="B24" s="16" t="s">
        <v>53</v>
      </c>
      <c r="C24" s="17" t="s">
        <v>41</v>
      </c>
      <c r="D24" s="16"/>
      <c r="E24" s="17" t="s">
        <v>41</v>
      </c>
      <c r="F24" s="16"/>
      <c r="G24" s="18"/>
    </row>
    <row r="25" spans="1:7">
      <c r="A25" s="28" t="s">
        <v>42</v>
      </c>
      <c r="B25" s="54"/>
      <c r="C25" s="12" t="s">
        <v>42</v>
      </c>
      <c r="D25" s="29"/>
      <c r="E25" s="12" t="s">
        <v>42</v>
      </c>
      <c r="F25" s="29"/>
      <c r="G25" s="13"/>
    </row>
    <row r="26" spans="1:7">
      <c r="A26" s="28"/>
      <c r="B26" s="55" t="s">
        <v>54</v>
      </c>
      <c r="C26" s="12" t="s">
        <v>43</v>
      </c>
      <c r="D26" s="29"/>
      <c r="E26" s="12" t="s">
        <v>44</v>
      </c>
      <c r="F26" s="29"/>
      <c r="G26" s="13"/>
    </row>
    <row r="27" spans="1:7">
      <c r="A27" s="28"/>
      <c r="B27" s="29"/>
      <c r="C27" s="12"/>
      <c r="D27" s="29"/>
      <c r="E27" s="12"/>
      <c r="F27" s="29"/>
      <c r="G27" s="13"/>
    </row>
    <row r="28" spans="1:7">
      <c r="A28" s="28"/>
      <c r="B28" s="29"/>
      <c r="C28" s="12"/>
      <c r="D28" s="29"/>
      <c r="E28" s="12"/>
      <c r="F28" s="29"/>
      <c r="G28" s="13"/>
    </row>
    <row r="29" spans="1:7">
      <c r="A29" s="14" t="s">
        <v>45</v>
      </c>
      <c r="B29" s="16"/>
      <c r="C29" s="56">
        <v>0</v>
      </c>
      <c r="D29" s="16" t="s">
        <v>46</v>
      </c>
      <c r="E29" s="17"/>
      <c r="F29" s="57">
        <v>0</v>
      </c>
      <c r="G29" s="18"/>
    </row>
    <row r="30" spans="1:7">
      <c r="A30" s="14" t="s">
        <v>45</v>
      </c>
      <c r="B30" s="16"/>
      <c r="C30" s="56">
        <v>15</v>
      </c>
      <c r="D30" s="16" t="s">
        <v>46</v>
      </c>
      <c r="E30" s="17"/>
      <c r="F30" s="57">
        <f>SUM(C22)</f>
        <v>404795.89332500001</v>
      </c>
      <c r="G30" s="18"/>
    </row>
    <row r="31" spans="1:7">
      <c r="A31" s="14" t="s">
        <v>47</v>
      </c>
      <c r="B31" s="16"/>
      <c r="C31" s="56">
        <v>15</v>
      </c>
      <c r="D31" s="16" t="s">
        <v>46</v>
      </c>
      <c r="E31" s="17"/>
      <c r="F31" s="58">
        <f>ROUND(PRODUCT(F30,C31/100),0)</f>
        <v>60719</v>
      </c>
      <c r="G31" s="27"/>
    </row>
    <row r="32" spans="1:7">
      <c r="A32" s="14" t="s">
        <v>45</v>
      </c>
      <c r="B32" s="16"/>
      <c r="C32" s="56">
        <v>21</v>
      </c>
      <c r="D32" s="16" t="s">
        <v>46</v>
      </c>
      <c r="E32" s="17"/>
      <c r="F32" s="57">
        <v>0</v>
      </c>
      <c r="G32" s="18"/>
    </row>
    <row r="33" spans="1:7">
      <c r="A33" s="14" t="s">
        <v>47</v>
      </c>
      <c r="B33" s="16"/>
      <c r="C33" s="56">
        <v>21</v>
      </c>
      <c r="D33" s="16" t="s">
        <v>46</v>
      </c>
      <c r="E33" s="17"/>
      <c r="F33" s="58">
        <f>ROUND(PRODUCT(F32,C33/100),0)</f>
        <v>0</v>
      </c>
      <c r="G33" s="27"/>
    </row>
    <row r="34" spans="1:7" ht="16.5" thickBot="1">
      <c r="A34" s="59" t="s">
        <v>48</v>
      </c>
      <c r="B34" s="60"/>
      <c r="C34" s="60"/>
      <c r="D34" s="60"/>
      <c r="E34" s="61"/>
      <c r="F34" s="62">
        <f>ROUND(SUM(F29:F33),0)</f>
        <v>465515</v>
      </c>
      <c r="G34" s="63"/>
    </row>
    <row r="36" spans="1:7" ht="15.75">
      <c r="A36" s="64" t="s">
        <v>49</v>
      </c>
      <c r="B36" s="64"/>
      <c r="C36" s="65" t="s">
        <v>55</v>
      </c>
      <c r="D36" s="64"/>
      <c r="E36" s="64"/>
      <c r="F36" s="64"/>
      <c r="G36" s="64"/>
    </row>
  </sheetData>
  <mergeCells count="3">
    <mergeCell ref="C7:D7"/>
    <mergeCell ref="C8:D8"/>
    <mergeCell ref="E11:G1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BE87"/>
  <sheetViews>
    <sheetView topLeftCell="A16" workbookViewId="0">
      <selection activeCell="G36" sqref="G36"/>
    </sheetView>
  </sheetViews>
  <sheetFormatPr defaultRowHeight="15"/>
  <cols>
    <col min="1" max="1" width="5.85546875" customWidth="1"/>
    <col min="2" max="2" width="6.140625" customWidth="1"/>
    <col min="3" max="3" width="11.42578125" customWidth="1"/>
    <col min="4" max="4" width="15.85546875" customWidth="1"/>
    <col min="5" max="5" width="11.28515625" customWidth="1"/>
    <col min="6" max="6" width="10.85546875" customWidth="1"/>
    <col min="7" max="7" width="11" customWidth="1"/>
    <col min="8" max="8" width="11.140625" customWidth="1"/>
    <col min="9" max="9" width="10.7109375" customWidth="1"/>
    <col min="10" max="10" width="11.28515625" customWidth="1"/>
    <col min="11" max="11" width="10.85546875" customWidth="1"/>
    <col min="12" max="12" width="11" customWidth="1"/>
    <col min="13" max="13" width="11.140625" customWidth="1"/>
    <col min="14" max="14" width="10.7109375" customWidth="1"/>
  </cols>
  <sheetData>
    <row r="1" spans="1:14" ht="15.75" thickTop="1">
      <c r="A1" s="312" t="s">
        <v>5</v>
      </c>
      <c r="B1" s="313"/>
      <c r="C1" s="97" t="str">
        <f>CONCATENATE(cislostavby," ",nazevstavby)</f>
        <v xml:space="preserve"> Udržovací práce-renovace bytů</v>
      </c>
      <c r="D1" s="98"/>
      <c r="E1" s="99"/>
      <c r="F1" s="98"/>
      <c r="G1" s="164"/>
      <c r="H1" s="165"/>
      <c r="I1" s="166"/>
      <c r="J1" s="314" t="s">
        <v>75</v>
      </c>
      <c r="K1" s="315"/>
      <c r="L1" s="315"/>
      <c r="M1" s="315"/>
      <c r="N1" s="316"/>
    </row>
    <row r="2" spans="1:14" ht="15.75" thickBot="1">
      <c r="A2" s="320" t="s">
        <v>1</v>
      </c>
      <c r="B2" s="321"/>
      <c r="C2" s="103" t="str">
        <f>CONCATENATE(cisloobjektu," ",nazevobjektu)</f>
        <v xml:space="preserve"> 2+kk- 2.patro</v>
      </c>
      <c r="D2" s="104"/>
      <c r="E2" s="105"/>
      <c r="F2" s="104"/>
      <c r="G2" s="322"/>
      <c r="H2" s="322"/>
      <c r="I2" s="323"/>
      <c r="J2" s="317"/>
      <c r="K2" s="318"/>
      <c r="L2" s="318"/>
      <c r="M2" s="318"/>
      <c r="N2" s="319"/>
    </row>
    <row r="3" spans="1:14" ht="15.75" thickTop="1"/>
    <row r="4" spans="1:14" ht="18">
      <c r="A4" s="167" t="s">
        <v>369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15.75" thickBot="1"/>
    <row r="6" spans="1:14" s="29" customFormat="1" ht="15.75" thickBot="1">
      <c r="A6" s="168"/>
      <c r="B6" s="169" t="s">
        <v>370</v>
      </c>
      <c r="C6" s="169"/>
      <c r="D6" s="170"/>
      <c r="E6" s="171" t="s">
        <v>371</v>
      </c>
      <c r="F6" s="172" t="s">
        <v>372</v>
      </c>
      <c r="G6" s="172" t="s">
        <v>373</v>
      </c>
      <c r="H6" s="172" t="s">
        <v>374</v>
      </c>
      <c r="I6" s="173" t="s">
        <v>32</v>
      </c>
      <c r="J6" s="171" t="s">
        <v>371</v>
      </c>
      <c r="K6" s="172" t="s">
        <v>372</v>
      </c>
      <c r="L6" s="172" t="s">
        <v>373</v>
      </c>
      <c r="M6" s="172" t="s">
        <v>374</v>
      </c>
      <c r="N6" s="173" t="s">
        <v>32</v>
      </c>
    </row>
    <row r="7" spans="1:14" s="29" customFormat="1">
      <c r="A7" s="174" t="str">
        <f>[1]Položky!B7</f>
        <v>3</v>
      </c>
      <c r="B7" s="175" t="str">
        <f>[1]Položky!C7</f>
        <v>Svislé a kompletní konstrukce</v>
      </c>
      <c r="C7" s="176"/>
      <c r="D7" s="177"/>
      <c r="E7" s="178">
        <f>[1]Položky!BA14</f>
        <v>8618.1</v>
      </c>
      <c r="F7" s="179">
        <f>[1]Položky!BB14</f>
        <v>0</v>
      </c>
      <c r="G7" s="179">
        <f>[1]Položky!BC14</f>
        <v>0</v>
      </c>
      <c r="H7" s="179">
        <f>[1]Položky!BD14</f>
        <v>0</v>
      </c>
      <c r="I7" s="180">
        <f>[1]Položky!BE14</f>
        <v>0</v>
      </c>
      <c r="J7" s="178">
        <f>[1]Položky!BF14+SUM([1]Položky!O14)</f>
        <v>12454.1</v>
      </c>
      <c r="K7" s="179">
        <f>[1]Položky!BG14</f>
        <v>0</v>
      </c>
      <c r="L7" s="179">
        <f>[1]Položky!BH14</f>
        <v>0</v>
      </c>
      <c r="M7" s="179">
        <f>[1]Položky!BI14</f>
        <v>0</v>
      </c>
      <c r="N7" s="180">
        <f>[1]Položky!BJ14</f>
        <v>0</v>
      </c>
    </row>
    <row r="8" spans="1:14" s="29" customFormat="1">
      <c r="A8" s="174" t="str">
        <f>[1]Položky!B15</f>
        <v>61</v>
      </c>
      <c r="B8" s="175" t="str">
        <f>[1]Položky!C15</f>
        <v>Upravy povrchů vnitřní</v>
      </c>
      <c r="C8" s="176"/>
      <c r="D8" s="177"/>
      <c r="E8" s="178">
        <f>[1]Položky!BA23</f>
        <v>21548.9</v>
      </c>
      <c r="F8" s="179">
        <f>[1]Položky!BB23</f>
        <v>0</v>
      </c>
      <c r="G8" s="179">
        <f>[1]Položky!BC23</f>
        <v>0</v>
      </c>
      <c r="H8" s="179">
        <f>[1]Položky!BD23</f>
        <v>0</v>
      </c>
      <c r="I8" s="180">
        <f>[1]Položky!BE23</f>
        <v>0</v>
      </c>
      <c r="J8" s="178">
        <f>[1]Položky!BF23+SUM([1]Položky!O23)</f>
        <v>22508.9</v>
      </c>
      <c r="K8" s="179">
        <f>[1]Položky!BG23</f>
        <v>0</v>
      </c>
      <c r="L8" s="179">
        <f>[1]Položky!BH23</f>
        <v>0</v>
      </c>
      <c r="M8" s="179">
        <f>[1]Položky!BI23</f>
        <v>0</v>
      </c>
      <c r="N8" s="180">
        <f>[1]Položky!BJ23</f>
        <v>0</v>
      </c>
    </row>
    <row r="9" spans="1:14" s="29" customFormat="1">
      <c r="A9" s="174" t="str">
        <f>[1]Položky!B24</f>
        <v>63</v>
      </c>
      <c r="B9" s="175" t="str">
        <f>[1]Položky!C24</f>
        <v>Podlahy a podlahové konstrukce</v>
      </c>
      <c r="C9" s="176"/>
      <c r="D9" s="177"/>
      <c r="E9" s="178">
        <f>[1]Položky!BA26</f>
        <v>591.5</v>
      </c>
      <c r="F9" s="179">
        <f>[1]Položky!BB26</f>
        <v>0</v>
      </c>
      <c r="G9" s="179">
        <f>[1]Položky!BC26</f>
        <v>0</v>
      </c>
      <c r="H9" s="179">
        <f>[1]Položky!BD26</f>
        <v>0</v>
      </c>
      <c r="I9" s="180">
        <f>[1]Položky!BE26</f>
        <v>0</v>
      </c>
      <c r="J9" s="178">
        <f>[1]Položky!BF26+SUM([1]Položky!O26)</f>
        <v>1560</v>
      </c>
      <c r="K9" s="179">
        <f>[1]Položky!BG26</f>
        <v>0</v>
      </c>
      <c r="L9" s="179">
        <f>[1]Položky!BH26</f>
        <v>0</v>
      </c>
      <c r="M9" s="179">
        <f>[1]Položky!BI26</f>
        <v>0</v>
      </c>
      <c r="N9" s="180">
        <f>[1]Položky!BJ26</f>
        <v>0</v>
      </c>
    </row>
    <row r="10" spans="1:14" s="29" customFormat="1">
      <c r="A10" s="174" t="str">
        <f>[1]Položky!B27</f>
        <v>64</v>
      </c>
      <c r="B10" s="175" t="str">
        <f>[1]Položky!C27</f>
        <v>Výplně otvorů</v>
      </c>
      <c r="C10" s="176"/>
      <c r="D10" s="177"/>
      <c r="E10" s="178">
        <v>0</v>
      </c>
      <c r="F10" s="179">
        <f>[1]Položky!BB33</f>
        <v>0</v>
      </c>
      <c r="G10" s="179">
        <f>[1]Položky!BC33</f>
        <v>0</v>
      </c>
      <c r="H10" s="179">
        <f>[1]Položky!BD33</f>
        <v>0</v>
      </c>
      <c r="I10" s="180">
        <f>[1]Položky!BE33</f>
        <v>0</v>
      </c>
      <c r="J10" s="178">
        <f>SUM([1]Položky!O33)</f>
        <v>19020</v>
      </c>
      <c r="K10" s="179">
        <f>[1]Položky!BG33</f>
        <v>0</v>
      </c>
      <c r="L10" s="179">
        <f>[1]Položky!BH33</f>
        <v>0</v>
      </c>
      <c r="M10" s="179">
        <f>[1]Položky!BI33</f>
        <v>0</v>
      </c>
      <c r="N10" s="180">
        <f>[1]Položky!BJ33</f>
        <v>0</v>
      </c>
    </row>
    <row r="11" spans="1:14" s="29" customFormat="1">
      <c r="A11" s="174" t="str">
        <f>[1]Položky!B34</f>
        <v>96</v>
      </c>
      <c r="B11" s="175" t="str">
        <f>[1]Položky!C34</f>
        <v>Bourání konstrukcí</v>
      </c>
      <c r="C11" s="176"/>
      <c r="D11" s="177"/>
      <c r="E11" s="178">
        <f>[1]Položky!BA48</f>
        <v>9074.3449999999993</v>
      </c>
      <c r="F11" s="179">
        <f>[1]Položky!BB48</f>
        <v>0</v>
      </c>
      <c r="G11" s="179">
        <f>[1]Položky!BC48</f>
        <v>0</v>
      </c>
      <c r="H11" s="179">
        <f>[1]Položky!BD48</f>
        <v>0</v>
      </c>
      <c r="I11" s="180">
        <f>[1]Položky!BE48</f>
        <v>0</v>
      </c>
      <c r="J11" s="178">
        <f>SUM([1]Položky!O48)</f>
        <v>11447.094999999999</v>
      </c>
      <c r="K11" s="179">
        <f>[1]Položky!BG48</f>
        <v>0</v>
      </c>
      <c r="L11" s="179">
        <f>[1]Položky!BH48</f>
        <v>0</v>
      </c>
      <c r="M11" s="179">
        <f>[1]Položky!BI48</f>
        <v>0</v>
      </c>
      <c r="N11" s="180">
        <f>[1]Položky!BJ48</f>
        <v>0</v>
      </c>
    </row>
    <row r="12" spans="1:14" s="29" customFormat="1">
      <c r="A12" s="174" t="str">
        <f>[1]Položky!B49</f>
        <v>97</v>
      </c>
      <c r="B12" s="175" t="str">
        <f>[1]Položky!C49</f>
        <v>Prorážení otvorů</v>
      </c>
      <c r="C12" s="176"/>
      <c r="D12" s="177"/>
      <c r="E12" s="178">
        <f>[1]Položky!BA64</f>
        <v>17239</v>
      </c>
      <c r="F12" s="179">
        <f>[1]Položky!BB64</f>
        <v>0</v>
      </c>
      <c r="G12" s="179">
        <f>[1]Položky!BC64</f>
        <v>0</v>
      </c>
      <c r="H12" s="179">
        <f>[1]Položky!BD64</f>
        <v>0</v>
      </c>
      <c r="I12" s="180">
        <f>[1]Položky!BE64</f>
        <v>0</v>
      </c>
      <c r="J12" s="178">
        <f>SUM([1]Položky!O64)</f>
        <v>22287</v>
      </c>
      <c r="K12" s="179">
        <f>[1]Položky!BG64</f>
        <v>0</v>
      </c>
      <c r="L12" s="179">
        <f>[1]Položky!BH64</f>
        <v>0</v>
      </c>
      <c r="M12" s="179">
        <f>[1]Položky!BI64</f>
        <v>0</v>
      </c>
      <c r="N12" s="180">
        <f>[1]Položky!BJ64</f>
        <v>0</v>
      </c>
    </row>
    <row r="13" spans="1:14" s="29" customFormat="1">
      <c r="A13" s="174" t="str">
        <f>[1]Položky!B65</f>
        <v>99</v>
      </c>
      <c r="B13" s="175" t="str">
        <f>[1]Položky!C65</f>
        <v>Staveništní přesun hmot</v>
      </c>
      <c r="C13" s="176"/>
      <c r="D13" s="177"/>
      <c r="E13" s="178">
        <f>[1]Položky!BA68</f>
        <v>9680</v>
      </c>
      <c r="F13" s="179">
        <f>[1]Položky!BB68</f>
        <v>0</v>
      </c>
      <c r="G13" s="179">
        <f>[1]Položky!BC68</f>
        <v>0</v>
      </c>
      <c r="H13" s="179">
        <f>[1]Položky!BD68</f>
        <v>0</v>
      </c>
      <c r="I13" s="180">
        <f>[1]Položky!BE68</f>
        <v>0</v>
      </c>
      <c r="J13" s="178">
        <f>SUM([1]Položky!O68)</f>
        <v>11440</v>
      </c>
      <c r="K13" s="179">
        <f>[1]Položky!BG68</f>
        <v>0</v>
      </c>
      <c r="L13" s="179">
        <f>[1]Položky!BH68</f>
        <v>0</v>
      </c>
      <c r="M13" s="179">
        <f>[1]Položky!BI68</f>
        <v>0</v>
      </c>
      <c r="N13" s="180">
        <f>[1]Položky!BJ68</f>
        <v>0</v>
      </c>
    </row>
    <row r="14" spans="1:14" s="29" customFormat="1">
      <c r="A14" s="174" t="str">
        <f>[1]Položky!B69</f>
        <v>711</v>
      </c>
      <c r="B14" s="175" t="str">
        <f>[1]Položky!C69</f>
        <v>Izolace proti vodě</v>
      </c>
      <c r="C14" s="176"/>
      <c r="D14" s="177"/>
      <c r="E14" s="178">
        <f>[1]Položky!BA73</f>
        <v>0</v>
      </c>
      <c r="F14" s="179">
        <f>[1]Položky!BB73</f>
        <v>2890</v>
      </c>
      <c r="G14" s="179">
        <f>[1]Položky!BC73</f>
        <v>0</v>
      </c>
      <c r="H14" s="179">
        <f>[1]Položky!BD73</f>
        <v>0</v>
      </c>
      <c r="I14" s="180">
        <f>[1]Položky!BE73</f>
        <v>0</v>
      </c>
      <c r="J14" s="178">
        <f>[1]Položky!BF73</f>
        <v>0</v>
      </c>
      <c r="K14" s="179">
        <f>[1]Položky!BG73+SUM([1]Položky!O73)</f>
        <v>2890</v>
      </c>
      <c r="L14" s="179">
        <f>[1]Položky!BH73</f>
        <v>0</v>
      </c>
      <c r="M14" s="179">
        <f>[1]Položky!BI73</f>
        <v>0</v>
      </c>
      <c r="N14" s="180">
        <f>[1]Položky!BJ73</f>
        <v>0</v>
      </c>
    </row>
    <row r="15" spans="1:14" s="29" customFormat="1">
      <c r="A15" s="174" t="str">
        <f>[1]Položky!B74</f>
        <v>721</v>
      </c>
      <c r="B15" s="175" t="str">
        <f>[1]Položky!C74</f>
        <v>Vnitřní kanalizace</v>
      </c>
      <c r="C15" s="176"/>
      <c r="D15" s="177"/>
      <c r="E15" s="178">
        <f>[1]Položky!BA81</f>
        <v>0</v>
      </c>
      <c r="F15" s="179">
        <f>[1]Položky!BB81</f>
        <v>5250.6</v>
      </c>
      <c r="G15" s="179">
        <f>[1]Položky!BC81</f>
        <v>0</v>
      </c>
      <c r="H15" s="179">
        <f>[1]Položky!BD81</f>
        <v>0</v>
      </c>
      <c r="I15" s="180">
        <f>[1]Položky!BE81</f>
        <v>0</v>
      </c>
      <c r="J15" s="178">
        <f>[1]Položky!BF81</f>
        <v>0</v>
      </c>
      <c r="K15" s="179">
        <f>SUM([1]Položky!O81)</f>
        <v>7970.6</v>
      </c>
      <c r="L15" s="179">
        <f>[1]Položky!BH81</f>
        <v>0</v>
      </c>
      <c r="M15" s="179">
        <f>[1]Položky!BI81</f>
        <v>0</v>
      </c>
      <c r="N15" s="180">
        <f>[1]Položky!BJ81</f>
        <v>0</v>
      </c>
    </row>
    <row r="16" spans="1:14" s="29" customFormat="1">
      <c r="A16" s="174" t="str">
        <f>[1]Položky!B82</f>
        <v>722</v>
      </c>
      <c r="B16" s="175" t="str">
        <f>[1]Položky!C82</f>
        <v>Vnitřní vodovod</v>
      </c>
      <c r="C16" s="176"/>
      <c r="D16" s="177"/>
      <c r="E16" s="178">
        <f>[1]Položky!BA91</f>
        <v>0</v>
      </c>
      <c r="F16" s="179">
        <f>[1]Položky!BB91</f>
        <v>11326.2</v>
      </c>
      <c r="G16" s="179">
        <f>[1]Položky!BC91</f>
        <v>0</v>
      </c>
      <c r="H16" s="179">
        <f>[1]Položky!BD91</f>
        <v>0</v>
      </c>
      <c r="I16" s="180">
        <f>[1]Položky!BE91</f>
        <v>0</v>
      </c>
      <c r="J16" s="178">
        <f>[1]Položky!BF91</f>
        <v>0</v>
      </c>
      <c r="K16" s="179">
        <f>SUM([1]Položky!O91)</f>
        <v>12940.6</v>
      </c>
      <c r="L16" s="179">
        <f>[1]Položky!BH91</f>
        <v>0</v>
      </c>
      <c r="M16" s="179">
        <f>[1]Položky!BI91</f>
        <v>0</v>
      </c>
      <c r="N16" s="180">
        <f>[1]Položky!BJ91</f>
        <v>0</v>
      </c>
    </row>
    <row r="17" spans="1:57" s="29" customFormat="1">
      <c r="A17" s="174" t="str">
        <f>[1]Položky!B92</f>
        <v>723</v>
      </c>
      <c r="B17" s="175" t="str">
        <f>[1]Položky!C92</f>
        <v>Vnitřní plynovod</v>
      </c>
      <c r="C17" s="176"/>
      <c r="D17" s="177"/>
      <c r="E17" s="178">
        <f>[1]Položky!BA101</f>
        <v>0</v>
      </c>
      <c r="F17" s="179">
        <f>[1]Položky!BB101</f>
        <v>8819</v>
      </c>
      <c r="G17" s="179">
        <f>[1]Položky!BC101</f>
        <v>0</v>
      </c>
      <c r="H17" s="179">
        <f>[1]Položky!BD101</f>
        <v>0</v>
      </c>
      <c r="I17" s="180">
        <f>[1]Položky!BE101</f>
        <v>0</v>
      </c>
      <c r="J17" s="178">
        <f>[1]Položky!BF101</f>
        <v>0</v>
      </c>
      <c r="K17" s="179">
        <f>SUM([1]Položky!O101)</f>
        <v>10973</v>
      </c>
      <c r="L17" s="179">
        <f>[1]Položky!BH101</f>
        <v>0</v>
      </c>
      <c r="M17" s="179">
        <f>[1]Položky!BI101</f>
        <v>0</v>
      </c>
      <c r="N17" s="180">
        <f>[1]Položky!BJ101</f>
        <v>0</v>
      </c>
    </row>
    <row r="18" spans="1:57" s="29" customFormat="1">
      <c r="A18" s="174" t="str">
        <f>[1]Položky!B102</f>
        <v>725</v>
      </c>
      <c r="B18" s="175" t="str">
        <f>[1]Položky!C102</f>
        <v>Zařizovací předměty</v>
      </c>
      <c r="C18" s="176"/>
      <c r="D18" s="177"/>
      <c r="E18" s="178">
        <f>[1]Položky!BA128</f>
        <v>0</v>
      </c>
      <c r="F18" s="179">
        <f>[1]Položky!BB128</f>
        <v>8907</v>
      </c>
      <c r="G18" s="179">
        <f>[1]Položky!BC128</f>
        <v>0</v>
      </c>
      <c r="H18" s="179">
        <f>[1]Položky!BD128</f>
        <v>0</v>
      </c>
      <c r="I18" s="180">
        <f>[1]Položky!BE128</f>
        <v>0</v>
      </c>
      <c r="J18" s="178">
        <f>[1]Položky!BF128</f>
        <v>0</v>
      </c>
      <c r="K18" s="179">
        <f>SUM([1]Položky!O128)</f>
        <v>20592</v>
      </c>
      <c r="L18" s="179">
        <f>[1]Položky!BH128</f>
        <v>0</v>
      </c>
      <c r="M18" s="179">
        <f>[1]Položky!BI128</f>
        <v>0</v>
      </c>
      <c r="N18" s="180">
        <f>[1]Položky!BJ128</f>
        <v>0</v>
      </c>
    </row>
    <row r="19" spans="1:57" s="29" customFormat="1">
      <c r="A19" s="174" t="str">
        <f>[1]Položky!B129</f>
        <v>728</v>
      </c>
      <c r="B19" s="175" t="str">
        <f>[1]Položky!C129</f>
        <v>VZT</v>
      </c>
      <c r="C19" s="176"/>
      <c r="D19" s="177"/>
      <c r="E19" s="178">
        <f>[1]Položky!BA132</f>
        <v>0</v>
      </c>
      <c r="F19" s="179">
        <f>[1]Položky!BB132</f>
        <v>1654</v>
      </c>
      <c r="G19" s="179">
        <f>[1]Položky!BC132</f>
        <v>0</v>
      </c>
      <c r="H19" s="179">
        <f>[1]Položky!BD132</f>
        <v>0</v>
      </c>
      <c r="I19" s="180">
        <f>[1]Položky!BE132</f>
        <v>0</v>
      </c>
      <c r="J19" s="178">
        <f>[1]Položky!BF132</f>
        <v>0</v>
      </c>
      <c r="K19" s="179">
        <f>SUM([1]Položky!O132)</f>
        <v>704</v>
      </c>
      <c r="L19" s="179">
        <f>[1]Položky!BH132</f>
        <v>0</v>
      </c>
      <c r="M19" s="179">
        <f>[1]Položky!BI132</f>
        <v>0</v>
      </c>
      <c r="N19" s="180">
        <f>[1]Položky!BJ132</f>
        <v>0</v>
      </c>
    </row>
    <row r="20" spans="1:57" s="29" customFormat="1">
      <c r="A20" s="174" t="str">
        <f>[1]Položky!B133</f>
        <v>731</v>
      </c>
      <c r="B20" s="175" t="str">
        <f>[1]Položky!C133</f>
        <v>Vytápění</v>
      </c>
      <c r="C20" s="176"/>
      <c r="D20" s="177"/>
      <c r="E20" s="178">
        <f>[1]Položky!BA138</f>
        <v>0</v>
      </c>
      <c r="F20" s="179">
        <f>[1]Položky!BB138</f>
        <v>89000</v>
      </c>
      <c r="G20" s="179">
        <f>[1]Položky!BC138</f>
        <v>0</v>
      </c>
      <c r="H20" s="179">
        <f>[1]Položky!BD138</f>
        <v>0</v>
      </c>
      <c r="I20" s="180">
        <f>[1]Položky!BE138</f>
        <v>0</v>
      </c>
      <c r="J20" s="178">
        <f>[1]Položky!BF138</f>
        <v>0</v>
      </c>
      <c r="K20" s="179">
        <f>SUM([1]Položky!O138)</f>
        <v>95830</v>
      </c>
      <c r="L20" s="179">
        <f>[1]Položky!BH138</f>
        <v>0</v>
      </c>
      <c r="M20" s="179">
        <f>[1]Položky!BI138</f>
        <v>0</v>
      </c>
      <c r="N20" s="180">
        <f>[1]Položky!BJ138</f>
        <v>0</v>
      </c>
    </row>
    <row r="21" spans="1:57" s="29" customFormat="1">
      <c r="A21" s="174" t="str">
        <f>[1]Položky!B139</f>
        <v>762</v>
      </c>
      <c r="B21" s="175" t="str">
        <f>[1]Položky!C139</f>
        <v>Konstrukce tesařské</v>
      </c>
      <c r="C21" s="176"/>
      <c r="D21" s="177"/>
      <c r="E21" s="178">
        <f>[1]Položky!BA143</f>
        <v>0</v>
      </c>
      <c r="F21" s="179">
        <f>[1]Položky!BB143</f>
        <v>29057.249999999996</v>
      </c>
      <c r="G21" s="179">
        <f>[1]Položky!BC143</f>
        <v>0</v>
      </c>
      <c r="H21" s="179">
        <f>[1]Položky!BD143</f>
        <v>0</v>
      </c>
      <c r="I21" s="180">
        <f>[1]Položky!BE143</f>
        <v>0</v>
      </c>
      <c r="J21" s="178">
        <f>[1]Položky!BF143</f>
        <v>0</v>
      </c>
      <c r="K21" s="179">
        <f>SUM([1]Položky!O143)</f>
        <v>7858.2499999999991</v>
      </c>
      <c r="L21" s="179">
        <f>[1]Položky!BH143</f>
        <v>0</v>
      </c>
      <c r="M21" s="179">
        <f>[1]Položky!BI143</f>
        <v>0</v>
      </c>
      <c r="N21" s="180">
        <f>[1]Položky!BJ143</f>
        <v>0</v>
      </c>
    </row>
    <row r="22" spans="1:57" s="29" customFormat="1">
      <c r="A22" s="174" t="str">
        <f>[1]Položky!B144</f>
        <v>771</v>
      </c>
      <c r="B22" s="175" t="str">
        <f>[1]Položky!C144</f>
        <v>Podlahy z dlaždic a obklady</v>
      </c>
      <c r="C22" s="176"/>
      <c r="D22" s="177"/>
      <c r="E22" s="178">
        <f>[1]Položky!BA146</f>
        <v>0</v>
      </c>
      <c r="F22" s="179">
        <f>[1]Položky!BB146</f>
        <v>2280</v>
      </c>
      <c r="G22" s="179">
        <f>[1]Položky!BC146</f>
        <v>0</v>
      </c>
      <c r="H22" s="179">
        <f>[1]Položky!BD146</f>
        <v>0</v>
      </c>
      <c r="I22" s="180">
        <f>[1]Položky!BE146</f>
        <v>0</v>
      </c>
      <c r="J22" s="178">
        <f>[1]Položky!BF146</f>
        <v>0</v>
      </c>
      <c r="K22" s="179">
        <f>SUM([1]Položky!O146)</f>
        <v>2280</v>
      </c>
      <c r="L22" s="179">
        <f>[1]Položky!BH146</f>
        <v>0</v>
      </c>
      <c r="M22" s="179">
        <f>[1]Položky!BI146</f>
        <v>0</v>
      </c>
      <c r="N22" s="180">
        <f>[1]Položky!BJ146</f>
        <v>0</v>
      </c>
    </row>
    <row r="23" spans="1:57" s="29" customFormat="1">
      <c r="A23" s="174" t="str">
        <f>[1]Položky!B147</f>
        <v>775</v>
      </c>
      <c r="B23" s="175" t="str">
        <f>[1]Položky!C147</f>
        <v>Podlahy vlysové a parketové</v>
      </c>
      <c r="C23" s="176"/>
      <c r="D23" s="177"/>
      <c r="E23" s="178">
        <f>[1]Položky!BA152</f>
        <v>0</v>
      </c>
      <c r="F23" s="179">
        <f>[1]Položky!BB152</f>
        <v>24932</v>
      </c>
      <c r="G23" s="179">
        <f>[1]Položky!BC152</f>
        <v>0</v>
      </c>
      <c r="H23" s="179">
        <f>[1]Položky!BD152</f>
        <v>0</v>
      </c>
      <c r="I23" s="180">
        <f>[1]Položky!BE152</f>
        <v>0</v>
      </c>
      <c r="J23" s="178">
        <f>[1]Položky!BF152</f>
        <v>0</v>
      </c>
      <c r="K23" s="179">
        <f>SUM([1]Položky!O152)</f>
        <v>26302</v>
      </c>
      <c r="L23" s="179">
        <f>[1]Položky!BH152</f>
        <v>0</v>
      </c>
      <c r="M23" s="179">
        <f>[1]Položky!BI152</f>
        <v>0</v>
      </c>
      <c r="N23" s="180">
        <f>[1]Položky!BJ152</f>
        <v>0</v>
      </c>
    </row>
    <row r="24" spans="1:57" s="29" customFormat="1">
      <c r="A24" s="174" t="str">
        <f>[1]Položky!B153</f>
        <v>776</v>
      </c>
      <c r="B24" s="175" t="str">
        <f>[1]Položky!C153</f>
        <v>Podlahy povlakové</v>
      </c>
      <c r="C24" s="176"/>
      <c r="D24" s="177"/>
      <c r="E24" s="178">
        <f>[1]Položky!BA161</f>
        <v>0</v>
      </c>
      <c r="F24" s="179">
        <f>[1]Položky!BB161</f>
        <v>10291</v>
      </c>
      <c r="G24" s="179">
        <f>[1]Položky!BC161</f>
        <v>0</v>
      </c>
      <c r="H24" s="179">
        <f>[1]Položky!BD161</f>
        <v>0</v>
      </c>
      <c r="I24" s="180">
        <f>[1]Položky!BE161</f>
        <v>0</v>
      </c>
      <c r="J24" s="178">
        <f>[1]Položky!BF161</f>
        <v>0</v>
      </c>
      <c r="K24" s="179">
        <f>SUM([1]Položky!O161)</f>
        <v>12533</v>
      </c>
      <c r="L24" s="179">
        <f>[1]Položky!BH161</f>
        <v>0</v>
      </c>
      <c r="M24" s="179">
        <f>[1]Položky!BI161</f>
        <v>0</v>
      </c>
      <c r="N24" s="180">
        <f>[1]Položky!BJ161</f>
        <v>0</v>
      </c>
    </row>
    <row r="25" spans="1:57" s="29" customFormat="1">
      <c r="A25" s="174" t="str">
        <f>[1]Položky!B162</f>
        <v>781</v>
      </c>
      <c r="B25" s="175" t="str">
        <f>[1]Položky!C162</f>
        <v>Obklady keramické</v>
      </c>
      <c r="C25" s="176"/>
      <c r="D25" s="177"/>
      <c r="E25" s="178">
        <f>[1]Položky!BA166</f>
        <v>0</v>
      </c>
      <c r="F25" s="179">
        <f>[1]Položky!BB166</f>
        <v>12300</v>
      </c>
      <c r="G25" s="179">
        <f>[1]Položky!BC166</f>
        <v>0</v>
      </c>
      <c r="H25" s="179">
        <f>[1]Položky!BD166</f>
        <v>0</v>
      </c>
      <c r="I25" s="180">
        <f>[1]Položky!BE166</f>
        <v>0</v>
      </c>
      <c r="J25" s="178">
        <f>[1]Položky!BF166</f>
        <v>0</v>
      </c>
      <c r="K25" s="179">
        <f>SUM([1]Položky!O166)</f>
        <v>13560</v>
      </c>
      <c r="L25" s="179">
        <f>[1]Položky!BH166</f>
        <v>0</v>
      </c>
      <c r="M25" s="179">
        <f>[1]Položky!BI166</f>
        <v>0</v>
      </c>
      <c r="N25" s="180">
        <f>[1]Položky!BJ166</f>
        <v>0</v>
      </c>
    </row>
    <row r="26" spans="1:57" s="29" customFormat="1">
      <c r="A26" s="174" t="str">
        <f>[1]Položky!B167</f>
        <v>784</v>
      </c>
      <c r="B26" s="175" t="str">
        <f>[1]Položky!C167</f>
        <v>Malby</v>
      </c>
      <c r="C26" s="176"/>
      <c r="D26" s="177"/>
      <c r="E26" s="178">
        <f>[1]Položky!BA173</f>
        <v>0</v>
      </c>
      <c r="F26" s="179">
        <f>[1]Položky!BB173</f>
        <v>15451.2</v>
      </c>
      <c r="G26" s="179">
        <f>[1]Položky!BC173</f>
        <v>0</v>
      </c>
      <c r="H26" s="179">
        <f>[1]Položky!BD173</f>
        <v>0</v>
      </c>
      <c r="I26" s="180">
        <f>[1]Položky!BE173</f>
        <v>0</v>
      </c>
      <c r="J26" s="178">
        <f>[1]Položky!BF173</f>
        <v>0</v>
      </c>
      <c r="K26" s="179">
        <f>SUM([1]Položky!O173)</f>
        <v>17251.2</v>
      </c>
      <c r="L26" s="179">
        <f>[1]Položky!BH173</f>
        <v>0</v>
      </c>
      <c r="M26" s="179">
        <f>[1]Položky!BI173</f>
        <v>0</v>
      </c>
      <c r="N26" s="180">
        <f>[1]Položky!BJ173</f>
        <v>0</v>
      </c>
    </row>
    <row r="27" spans="1:57" s="29" customFormat="1" ht="15.75" thickBot="1">
      <c r="A27" s="174" t="str">
        <f>[1]Položky!B174</f>
        <v>M21</v>
      </c>
      <c r="B27" s="175" t="str">
        <f>[1]Položky!C174</f>
        <v>Elektromontáže</v>
      </c>
      <c r="C27" s="176"/>
      <c r="D27" s="177"/>
      <c r="E27" s="178">
        <f>[1]Položky!BA179</f>
        <v>0</v>
      </c>
      <c r="F27" s="179">
        <f>[1]Položky!BB179</f>
        <v>0</v>
      </c>
      <c r="G27" s="179">
        <f>[1]Položky!BC179</f>
        <v>0</v>
      </c>
      <c r="H27" s="179">
        <f>[1]Položky!BD179</f>
        <v>37900</v>
      </c>
      <c r="I27" s="180">
        <f>[1]Položky!BE179</f>
        <v>0</v>
      </c>
      <c r="J27" s="178">
        <f>[1]Položky!BF179</f>
        <v>0</v>
      </c>
      <c r="K27" s="179">
        <f>[1]Položky!BG179</f>
        <v>0</v>
      </c>
      <c r="L27" s="179">
        <f>[1]Položky!BH179</f>
        <v>0</v>
      </c>
      <c r="M27" s="179">
        <f>SUM([1]Položky!O179)</f>
        <v>44140</v>
      </c>
      <c r="N27" s="180">
        <f>[1]Položky!BJ179</f>
        <v>0</v>
      </c>
    </row>
    <row r="28" spans="1:57" s="186" customFormat="1" ht="13.5" thickBot="1">
      <c r="A28" s="181"/>
      <c r="B28" s="169" t="s">
        <v>375</v>
      </c>
      <c r="C28" s="169"/>
      <c r="D28" s="182"/>
      <c r="E28" s="183">
        <f t="shared" ref="E28:N28" si="0">SUM(E7:E27)</f>
        <v>66751.845000000001</v>
      </c>
      <c r="F28" s="184">
        <f t="shared" si="0"/>
        <v>222158.25</v>
      </c>
      <c r="G28" s="184">
        <f t="shared" si="0"/>
        <v>0</v>
      </c>
      <c r="H28" s="184">
        <f t="shared" si="0"/>
        <v>37900</v>
      </c>
      <c r="I28" s="185">
        <f t="shared" si="0"/>
        <v>0</v>
      </c>
      <c r="J28" s="183">
        <f t="shared" si="0"/>
        <v>100717.095</v>
      </c>
      <c r="K28" s="184">
        <f t="shared" si="0"/>
        <v>231684.65000000002</v>
      </c>
      <c r="L28" s="184">
        <f t="shared" si="0"/>
        <v>0</v>
      </c>
      <c r="M28" s="184">
        <f t="shared" si="0"/>
        <v>44140</v>
      </c>
      <c r="N28" s="185">
        <f t="shared" si="0"/>
        <v>0</v>
      </c>
    </row>
    <row r="29" spans="1:57">
      <c r="A29" s="176"/>
      <c r="B29" s="176"/>
      <c r="C29" s="176"/>
      <c r="D29" s="176"/>
      <c r="E29" s="176"/>
      <c r="F29" s="176"/>
      <c r="G29" s="176"/>
      <c r="H29" s="176"/>
      <c r="I29" s="176"/>
      <c r="J29" s="176"/>
      <c r="K29" s="176"/>
      <c r="L29" s="176"/>
      <c r="M29" s="176"/>
      <c r="N29" s="176"/>
    </row>
    <row r="30" spans="1:57" ht="19.5" customHeight="1">
      <c r="A30" s="187" t="s">
        <v>376</v>
      </c>
      <c r="B30" s="187"/>
      <c r="C30" s="187"/>
      <c r="D30" s="187"/>
      <c r="E30" s="187"/>
      <c r="F30" s="187"/>
      <c r="G30" s="188"/>
      <c r="H30" s="187"/>
      <c r="I30" s="187"/>
      <c r="J30" s="187"/>
      <c r="K30" s="187"/>
      <c r="L30" s="188"/>
      <c r="M30" s="187"/>
      <c r="N30" s="187"/>
      <c r="BA30" s="67"/>
      <c r="BB30" s="67"/>
      <c r="BC30" s="67"/>
      <c r="BD30" s="67"/>
      <c r="BE30" s="67"/>
    </row>
    <row r="31" spans="1:57" ht="15.75" thickBot="1">
      <c r="A31" s="189"/>
      <c r="B31" s="189"/>
      <c r="C31" s="189"/>
      <c r="D31" s="189"/>
      <c r="E31" s="189"/>
      <c r="F31" s="189"/>
      <c r="G31" s="189"/>
      <c r="H31" s="189"/>
      <c r="I31" s="189"/>
      <c r="J31" s="189"/>
      <c r="K31" s="189"/>
      <c r="L31" s="189"/>
      <c r="M31" s="189"/>
      <c r="N31" s="189"/>
    </row>
    <row r="32" spans="1:57">
      <c r="A32" s="190" t="s">
        <v>377</v>
      </c>
      <c r="B32" s="191"/>
      <c r="C32" s="191"/>
      <c r="D32" s="192"/>
      <c r="E32" s="193" t="s">
        <v>378</v>
      </c>
      <c r="F32" s="194" t="s">
        <v>379</v>
      </c>
      <c r="G32" s="195" t="s">
        <v>380</v>
      </c>
      <c r="H32" s="196"/>
      <c r="I32" s="197" t="s">
        <v>378</v>
      </c>
      <c r="J32" s="193" t="s">
        <v>378</v>
      </c>
      <c r="K32" s="194" t="s">
        <v>379</v>
      </c>
      <c r="L32" s="195" t="s">
        <v>380</v>
      </c>
      <c r="M32" s="196"/>
      <c r="N32" s="197" t="s">
        <v>378</v>
      </c>
    </row>
    <row r="33" spans="1:53">
      <c r="A33" s="198" t="s">
        <v>381</v>
      </c>
      <c r="B33" s="199"/>
      <c r="C33" s="199"/>
      <c r="D33" s="200"/>
      <c r="E33" s="201">
        <v>0</v>
      </c>
      <c r="F33" s="202">
        <v>2</v>
      </c>
      <c r="G33" s="203">
        <f>E28+F28</f>
        <v>288910.09499999997</v>
      </c>
      <c r="H33" s="204"/>
      <c r="I33" s="205">
        <f>E33+F33*G33/100</f>
        <v>5778.2018999999991</v>
      </c>
      <c r="J33" s="201">
        <v>0</v>
      </c>
      <c r="K33" s="202">
        <v>2</v>
      </c>
      <c r="L33" s="203">
        <f>SUM(J7:K27)</f>
        <v>332401.74500000005</v>
      </c>
      <c r="M33" s="204"/>
      <c r="N33" s="205">
        <f>J33+K33*L33/100</f>
        <v>6648.0349000000015</v>
      </c>
      <c r="BA33">
        <v>0</v>
      </c>
    </row>
    <row r="34" spans="1:53">
      <c r="A34" s="198" t="s">
        <v>382</v>
      </c>
      <c r="B34" s="199"/>
      <c r="C34" s="199"/>
      <c r="D34" s="200"/>
      <c r="E34" s="201">
        <v>0</v>
      </c>
      <c r="F34" s="202">
        <v>1</v>
      </c>
      <c r="G34" s="203">
        <f>G33</f>
        <v>288910.09499999997</v>
      </c>
      <c r="H34" s="204"/>
      <c r="I34" s="205">
        <f>E34+F34*G34/100</f>
        <v>2889.1009499999996</v>
      </c>
      <c r="J34" s="201">
        <v>0</v>
      </c>
      <c r="K34" s="202">
        <v>1</v>
      </c>
      <c r="L34" s="203">
        <f>SUM(J7:K27)</f>
        <v>332401.74500000005</v>
      </c>
      <c r="M34" s="204"/>
      <c r="N34" s="205">
        <f>J34+K34*L34/100</f>
        <v>3324.0174500000007</v>
      </c>
      <c r="BA34">
        <v>0</v>
      </c>
    </row>
    <row r="35" spans="1:53">
      <c r="A35" s="206" t="s">
        <v>383</v>
      </c>
      <c r="B35" s="207"/>
      <c r="C35" s="207"/>
      <c r="D35" s="207"/>
      <c r="E35" s="208"/>
      <c r="F35" s="202">
        <v>5.5</v>
      </c>
      <c r="G35" s="203">
        <f>G34</f>
        <v>288910.09499999997</v>
      </c>
      <c r="H35" s="209"/>
      <c r="I35" s="208">
        <f>G35*F35*0.01</f>
        <v>15890.055225</v>
      </c>
      <c r="J35" s="208"/>
      <c r="K35" s="202">
        <v>5.5</v>
      </c>
      <c r="L35" s="208">
        <f>L34</f>
        <v>332401.74500000005</v>
      </c>
      <c r="M35" s="209"/>
      <c r="N35" s="208">
        <f>L35*K35*0.01</f>
        <v>18282.095975000004</v>
      </c>
    </row>
    <row r="36" spans="1:53" ht="15.75" thickBot="1">
      <c r="A36" s="210"/>
      <c r="B36" s="211" t="s">
        <v>384</v>
      </c>
      <c r="C36" s="212"/>
      <c r="D36" s="213"/>
      <c r="E36" s="214"/>
      <c r="F36" s="215"/>
      <c r="G36" s="215"/>
      <c r="H36" s="324">
        <f>SUM(I33:I35)</f>
        <v>24557.358074999996</v>
      </c>
      <c r="I36" s="325"/>
      <c r="J36" s="214"/>
      <c r="K36" s="215"/>
      <c r="L36" s="215"/>
      <c r="M36" s="324">
        <f>SUM(N33:N35)</f>
        <v>28254.148325000006</v>
      </c>
      <c r="N36" s="325"/>
    </row>
    <row r="38" spans="1:53">
      <c r="B38" s="186"/>
      <c r="F38" s="216"/>
      <c r="G38" s="217"/>
      <c r="H38" s="217"/>
      <c r="I38" s="218"/>
      <c r="K38" s="216"/>
      <c r="L38" s="217"/>
      <c r="M38" s="217"/>
      <c r="N38" s="218"/>
    </row>
    <row r="39" spans="1:53">
      <c r="F39" s="216"/>
      <c r="G39" s="217"/>
      <c r="H39" s="217"/>
      <c r="I39" s="218"/>
      <c r="K39" s="216"/>
      <c r="L39" s="217"/>
      <c r="M39" s="217"/>
      <c r="N39" s="218"/>
    </row>
    <row r="40" spans="1:53">
      <c r="F40" s="216"/>
      <c r="G40" s="217"/>
      <c r="H40" s="217"/>
      <c r="I40" s="218"/>
      <c r="K40" s="216"/>
      <c r="L40" s="217"/>
      <c r="M40" s="217"/>
      <c r="N40" s="218"/>
    </row>
    <row r="41" spans="1:53">
      <c r="F41" s="216"/>
      <c r="G41" s="217"/>
      <c r="H41" s="217"/>
      <c r="I41" s="218"/>
      <c r="K41" s="216"/>
      <c r="L41" s="217"/>
      <c r="M41" s="217"/>
      <c r="N41" s="218"/>
    </row>
    <row r="42" spans="1:53">
      <c r="F42" s="216"/>
      <c r="G42" s="217"/>
      <c r="H42" s="217"/>
      <c r="I42" s="218"/>
      <c r="K42" s="216"/>
      <c r="L42" s="217"/>
      <c r="M42" s="217"/>
      <c r="N42" s="218"/>
    </row>
    <row r="43" spans="1:53">
      <c r="F43" s="216"/>
      <c r="G43" s="217"/>
      <c r="H43" s="217"/>
      <c r="I43" s="218"/>
      <c r="K43" s="216"/>
      <c r="L43" s="217"/>
      <c r="M43" s="217"/>
      <c r="N43" s="218"/>
    </row>
    <row r="44" spans="1:53">
      <c r="F44" s="216"/>
      <c r="G44" s="217"/>
      <c r="H44" s="217"/>
      <c r="I44" s="218"/>
      <c r="K44" s="216"/>
      <c r="L44" s="217"/>
      <c r="M44" s="217"/>
      <c r="N44" s="218"/>
    </row>
    <row r="45" spans="1:53">
      <c r="F45" s="216"/>
      <c r="G45" s="217"/>
      <c r="H45" s="217"/>
      <c r="I45" s="218"/>
      <c r="K45" s="216"/>
      <c r="L45" s="217"/>
      <c r="M45" s="217"/>
      <c r="N45" s="218"/>
    </row>
    <row r="46" spans="1:53">
      <c r="F46" s="216"/>
      <c r="G46" s="217"/>
      <c r="H46" s="217"/>
      <c r="I46" s="218"/>
      <c r="K46" s="216"/>
      <c r="L46" s="217"/>
      <c r="M46" s="217"/>
      <c r="N46" s="218"/>
    </row>
    <row r="47" spans="1:53">
      <c r="F47" s="216"/>
      <c r="G47" s="217"/>
      <c r="H47" s="217"/>
      <c r="I47" s="218"/>
      <c r="K47" s="216"/>
      <c r="L47" s="217"/>
      <c r="M47" s="217"/>
      <c r="N47" s="218"/>
    </row>
    <row r="48" spans="1:53">
      <c r="F48" s="216"/>
      <c r="G48" s="217"/>
      <c r="H48" s="217"/>
      <c r="I48" s="218"/>
      <c r="K48" s="216"/>
      <c r="L48" s="217"/>
      <c r="M48" s="217"/>
      <c r="N48" s="218"/>
    </row>
    <row r="49" spans="6:14">
      <c r="F49" s="216"/>
      <c r="G49" s="217"/>
      <c r="H49" s="217"/>
      <c r="I49" s="218"/>
      <c r="K49" s="216"/>
      <c r="L49" s="217"/>
      <c r="M49" s="217"/>
      <c r="N49" s="218"/>
    </row>
    <row r="50" spans="6:14">
      <c r="F50" s="216"/>
      <c r="G50" s="217"/>
      <c r="H50" s="217"/>
      <c r="I50" s="218"/>
      <c r="K50" s="216"/>
      <c r="L50" s="217"/>
      <c r="M50" s="217"/>
      <c r="N50" s="218"/>
    </row>
    <row r="51" spans="6:14">
      <c r="F51" s="216"/>
      <c r="G51" s="217"/>
      <c r="H51" s="217"/>
      <c r="I51" s="218"/>
      <c r="K51" s="216"/>
      <c r="L51" s="217"/>
      <c r="M51" s="217"/>
      <c r="N51" s="218"/>
    </row>
    <row r="52" spans="6:14">
      <c r="F52" s="216"/>
      <c r="G52" s="217"/>
      <c r="H52" s="217"/>
      <c r="I52" s="218"/>
      <c r="K52" s="216"/>
      <c r="L52" s="217"/>
      <c r="M52" s="217"/>
      <c r="N52" s="218"/>
    </row>
    <row r="53" spans="6:14">
      <c r="F53" s="216"/>
      <c r="G53" s="217"/>
      <c r="H53" s="217"/>
      <c r="I53" s="218"/>
      <c r="K53" s="216"/>
      <c r="L53" s="217"/>
      <c r="M53" s="217"/>
      <c r="N53" s="218"/>
    </row>
    <row r="54" spans="6:14">
      <c r="F54" s="216"/>
      <c r="G54" s="217"/>
      <c r="H54" s="217"/>
      <c r="I54" s="218"/>
      <c r="K54" s="216"/>
      <c r="L54" s="217"/>
      <c r="M54" s="217"/>
      <c r="N54" s="218"/>
    </row>
    <row r="55" spans="6:14">
      <c r="F55" s="216"/>
      <c r="G55" s="217"/>
      <c r="H55" s="217"/>
      <c r="I55" s="218"/>
      <c r="K55" s="216"/>
      <c r="L55" s="217"/>
      <c r="M55" s="217"/>
      <c r="N55" s="218"/>
    </row>
    <row r="56" spans="6:14">
      <c r="F56" s="216"/>
      <c r="G56" s="217"/>
      <c r="H56" s="217"/>
      <c r="I56" s="218"/>
      <c r="K56" s="216"/>
      <c r="L56" s="217"/>
      <c r="M56" s="217"/>
      <c r="N56" s="218"/>
    </row>
    <row r="57" spans="6:14">
      <c r="F57" s="216"/>
      <c r="G57" s="217"/>
      <c r="H57" s="217"/>
      <c r="I57" s="218"/>
      <c r="K57" s="216"/>
      <c r="L57" s="217"/>
      <c r="M57" s="217"/>
      <c r="N57" s="218"/>
    </row>
    <row r="58" spans="6:14">
      <c r="F58" s="216"/>
      <c r="G58" s="217"/>
      <c r="H58" s="217"/>
      <c r="I58" s="218"/>
      <c r="K58" s="216"/>
      <c r="L58" s="217"/>
      <c r="M58" s="217"/>
      <c r="N58" s="218"/>
    </row>
    <row r="59" spans="6:14">
      <c r="F59" s="216"/>
      <c r="G59" s="217"/>
      <c r="H59" s="217"/>
      <c r="I59" s="218"/>
      <c r="K59" s="216"/>
      <c r="L59" s="217"/>
      <c r="M59" s="217"/>
      <c r="N59" s="218"/>
    </row>
    <row r="60" spans="6:14">
      <c r="F60" s="216"/>
      <c r="G60" s="217"/>
      <c r="H60" s="217"/>
      <c r="I60" s="218"/>
      <c r="K60" s="216"/>
      <c r="L60" s="217"/>
      <c r="M60" s="217"/>
      <c r="N60" s="218"/>
    </row>
    <row r="61" spans="6:14">
      <c r="F61" s="216"/>
      <c r="G61" s="217"/>
      <c r="H61" s="217"/>
      <c r="I61" s="218"/>
      <c r="K61" s="216"/>
      <c r="L61" s="217"/>
      <c r="M61" s="217"/>
      <c r="N61" s="218"/>
    </row>
    <row r="62" spans="6:14">
      <c r="F62" s="216"/>
      <c r="G62" s="217"/>
      <c r="H62" s="217"/>
      <c r="I62" s="218"/>
      <c r="K62" s="216"/>
      <c r="L62" s="217"/>
      <c r="M62" s="217"/>
      <c r="N62" s="218"/>
    </row>
    <row r="63" spans="6:14">
      <c r="F63" s="216"/>
      <c r="G63" s="217"/>
      <c r="H63" s="217"/>
      <c r="I63" s="218"/>
      <c r="K63" s="216"/>
      <c r="L63" s="217"/>
      <c r="M63" s="217"/>
      <c r="N63" s="218"/>
    </row>
    <row r="64" spans="6:14">
      <c r="F64" s="216"/>
      <c r="G64" s="217"/>
      <c r="H64" s="217"/>
      <c r="I64" s="218"/>
      <c r="K64" s="216"/>
      <c r="L64" s="217"/>
      <c r="M64" s="217"/>
      <c r="N64" s="218"/>
    </row>
    <row r="65" spans="6:14">
      <c r="F65" s="216"/>
      <c r="G65" s="217"/>
      <c r="H65" s="217"/>
      <c r="I65" s="218"/>
      <c r="K65" s="216"/>
      <c r="L65" s="217"/>
      <c r="M65" s="217"/>
      <c r="N65" s="218"/>
    </row>
    <row r="66" spans="6:14">
      <c r="F66" s="216"/>
      <c r="G66" s="217"/>
      <c r="H66" s="217"/>
      <c r="I66" s="218"/>
      <c r="K66" s="216"/>
      <c r="L66" s="217"/>
      <c r="M66" s="217"/>
      <c r="N66" s="218"/>
    </row>
    <row r="67" spans="6:14">
      <c r="F67" s="216"/>
      <c r="G67" s="217"/>
      <c r="H67" s="217"/>
      <c r="I67" s="218"/>
      <c r="K67" s="216"/>
      <c r="L67" s="217"/>
      <c r="M67" s="217"/>
      <c r="N67" s="218"/>
    </row>
    <row r="68" spans="6:14">
      <c r="F68" s="216"/>
      <c r="G68" s="217"/>
      <c r="H68" s="217"/>
      <c r="I68" s="218"/>
      <c r="K68" s="216"/>
      <c r="L68" s="217"/>
      <c r="M68" s="217"/>
      <c r="N68" s="218"/>
    </row>
    <row r="69" spans="6:14">
      <c r="F69" s="216"/>
      <c r="G69" s="217"/>
      <c r="H69" s="217"/>
      <c r="I69" s="218"/>
      <c r="K69" s="216"/>
      <c r="L69" s="217"/>
      <c r="M69" s="217"/>
      <c r="N69" s="218"/>
    </row>
    <row r="70" spans="6:14">
      <c r="F70" s="216"/>
      <c r="G70" s="217"/>
      <c r="H70" s="217"/>
      <c r="I70" s="218"/>
      <c r="K70" s="216"/>
      <c r="L70" s="217"/>
      <c r="M70" s="217"/>
      <c r="N70" s="218"/>
    </row>
    <row r="71" spans="6:14">
      <c r="F71" s="216"/>
      <c r="G71" s="217"/>
      <c r="H71" s="217"/>
      <c r="I71" s="218"/>
      <c r="K71" s="216"/>
      <c r="L71" s="217"/>
      <c r="M71" s="217"/>
      <c r="N71" s="218"/>
    </row>
    <row r="72" spans="6:14">
      <c r="F72" s="216"/>
      <c r="G72" s="217"/>
      <c r="H72" s="217"/>
      <c r="I72" s="218"/>
      <c r="K72" s="216"/>
      <c r="L72" s="217"/>
      <c r="M72" s="217"/>
      <c r="N72" s="218"/>
    </row>
    <row r="73" spans="6:14">
      <c r="F73" s="216"/>
      <c r="G73" s="217"/>
      <c r="H73" s="217"/>
      <c r="I73" s="218"/>
      <c r="K73" s="216"/>
      <c r="L73" s="217"/>
      <c r="M73" s="217"/>
      <c r="N73" s="218"/>
    </row>
    <row r="74" spans="6:14">
      <c r="F74" s="216"/>
      <c r="G74" s="217"/>
      <c r="H74" s="217"/>
      <c r="I74" s="218"/>
      <c r="K74" s="216"/>
      <c r="L74" s="217"/>
      <c r="M74" s="217"/>
      <c r="N74" s="218"/>
    </row>
    <row r="75" spans="6:14">
      <c r="F75" s="216"/>
      <c r="G75" s="217"/>
      <c r="H75" s="217"/>
      <c r="I75" s="218"/>
      <c r="K75" s="216"/>
      <c r="L75" s="217"/>
      <c r="M75" s="217"/>
      <c r="N75" s="218"/>
    </row>
    <row r="76" spans="6:14">
      <c r="F76" s="216"/>
      <c r="G76" s="217"/>
      <c r="H76" s="217"/>
      <c r="I76" s="218"/>
      <c r="K76" s="216"/>
      <c r="L76" s="217"/>
      <c r="M76" s="217"/>
      <c r="N76" s="218"/>
    </row>
    <row r="77" spans="6:14">
      <c r="F77" s="216"/>
      <c r="G77" s="217"/>
      <c r="H77" s="217"/>
      <c r="I77" s="218"/>
      <c r="K77" s="216"/>
      <c r="L77" s="217"/>
      <c r="M77" s="217"/>
      <c r="N77" s="218"/>
    </row>
    <row r="78" spans="6:14">
      <c r="F78" s="216"/>
      <c r="G78" s="217"/>
      <c r="H78" s="217"/>
      <c r="I78" s="218"/>
      <c r="K78" s="216"/>
      <c r="L78" s="217"/>
      <c r="M78" s="217"/>
      <c r="N78" s="218"/>
    </row>
    <row r="79" spans="6:14">
      <c r="F79" s="216"/>
      <c r="G79" s="217"/>
      <c r="H79" s="217"/>
      <c r="I79" s="218"/>
      <c r="K79" s="216"/>
      <c r="L79" s="217"/>
      <c r="M79" s="217"/>
      <c r="N79" s="218"/>
    </row>
    <row r="80" spans="6:14">
      <c r="F80" s="216"/>
      <c r="G80" s="217"/>
      <c r="H80" s="217"/>
      <c r="I80" s="218"/>
      <c r="K80" s="216"/>
      <c r="L80" s="217"/>
      <c r="M80" s="217"/>
      <c r="N80" s="218"/>
    </row>
    <row r="81" spans="6:14">
      <c r="F81" s="216"/>
      <c r="G81" s="217"/>
      <c r="H81" s="217"/>
      <c r="I81" s="218"/>
      <c r="K81" s="216"/>
      <c r="L81" s="217"/>
      <c r="M81" s="217"/>
      <c r="N81" s="218"/>
    </row>
    <row r="82" spans="6:14">
      <c r="F82" s="216"/>
      <c r="G82" s="217"/>
      <c r="H82" s="217"/>
      <c r="I82" s="218"/>
      <c r="K82" s="216"/>
      <c r="L82" s="217"/>
      <c r="M82" s="217"/>
      <c r="N82" s="218"/>
    </row>
    <row r="83" spans="6:14">
      <c r="F83" s="216"/>
      <c r="G83" s="217"/>
      <c r="H83" s="217"/>
      <c r="I83" s="218"/>
      <c r="K83" s="216"/>
      <c r="L83" s="217"/>
      <c r="M83" s="217"/>
      <c r="N83" s="218"/>
    </row>
    <row r="84" spans="6:14">
      <c r="F84" s="216"/>
      <c r="G84" s="217"/>
      <c r="H84" s="217"/>
      <c r="I84" s="218"/>
      <c r="K84" s="216"/>
      <c r="L84" s="217"/>
      <c r="M84" s="217"/>
      <c r="N84" s="218"/>
    </row>
    <row r="85" spans="6:14">
      <c r="F85" s="216"/>
      <c r="G85" s="217"/>
      <c r="H85" s="217"/>
      <c r="I85" s="218"/>
      <c r="K85" s="216"/>
      <c r="L85" s="217"/>
      <c r="M85" s="217"/>
      <c r="N85" s="218"/>
    </row>
    <row r="86" spans="6:14">
      <c r="F86" s="216"/>
      <c r="G86" s="217"/>
      <c r="H86" s="217"/>
      <c r="I86" s="218"/>
      <c r="K86" s="216"/>
      <c r="L86" s="217"/>
      <c r="M86" s="217"/>
      <c r="N86" s="218"/>
    </row>
    <row r="87" spans="6:14">
      <c r="F87" s="216"/>
      <c r="G87" s="217"/>
      <c r="H87" s="217"/>
      <c r="I87" s="218"/>
      <c r="K87" s="216"/>
      <c r="L87" s="217"/>
      <c r="M87" s="217"/>
      <c r="N87" s="218"/>
    </row>
  </sheetData>
  <mergeCells count="6">
    <mergeCell ref="A1:B1"/>
    <mergeCell ref="J1:N2"/>
    <mergeCell ref="A2:B2"/>
    <mergeCell ref="G2:I2"/>
    <mergeCell ref="H36:I36"/>
    <mergeCell ref="M36:N36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BE246"/>
  <sheetViews>
    <sheetView topLeftCell="H124" workbookViewId="0">
      <selection activeCell="P139" sqref="P139"/>
    </sheetView>
  </sheetViews>
  <sheetFormatPr defaultRowHeight="12.75"/>
  <cols>
    <col min="1" max="1" width="4.42578125" style="93" customWidth="1"/>
    <col min="2" max="2" width="14.140625" style="92" customWidth="1"/>
    <col min="3" max="3" width="47.5703125" style="92" customWidth="1"/>
    <col min="4" max="4" width="5.5703125" style="92" customWidth="1"/>
    <col min="5" max="5" width="10" style="157" customWidth="1"/>
    <col min="6" max="6" width="11.28515625" style="92" customWidth="1"/>
    <col min="7" max="7" width="16.140625" style="92" customWidth="1"/>
    <col min="8" max="8" width="13.140625" style="92" customWidth="1"/>
    <col min="9" max="9" width="14.5703125" style="92" customWidth="1"/>
    <col min="10" max="10" width="13.140625" style="92" customWidth="1"/>
    <col min="11" max="11" width="16.140625" style="92" customWidth="1"/>
    <col min="12" max="12" width="5.5703125" style="92" customWidth="1"/>
    <col min="13" max="13" width="10" style="157" customWidth="1"/>
    <col min="14" max="14" width="11.28515625" style="92" customWidth="1"/>
    <col min="15" max="15" width="16.140625" style="92" customWidth="1"/>
    <col min="16" max="16" width="13.140625" style="92" customWidth="1"/>
    <col min="17" max="17" width="14.5703125" style="92" customWidth="1"/>
    <col min="18" max="18" width="13.140625" style="92" customWidth="1"/>
    <col min="19" max="19" width="16.28515625" style="92" customWidth="1"/>
    <col min="20" max="16384" width="9.140625" style="92"/>
  </cols>
  <sheetData>
    <row r="1" spans="1:57" ht="15.75">
      <c r="A1" s="326" t="s">
        <v>74</v>
      </c>
      <c r="B1" s="326"/>
      <c r="C1" s="326"/>
      <c r="D1" s="326"/>
      <c r="E1" s="326"/>
      <c r="F1" s="326"/>
      <c r="G1" s="326"/>
      <c r="H1" s="326"/>
      <c r="I1" s="326"/>
      <c r="M1" s="92"/>
    </row>
    <row r="2" spans="1:57" ht="13.5" thickBot="1">
      <c r="B2" s="94"/>
      <c r="C2" s="95"/>
      <c r="D2" s="95"/>
      <c r="E2" s="96"/>
      <c r="F2" s="95"/>
      <c r="G2" s="95"/>
      <c r="L2" s="95"/>
      <c r="M2" s="96"/>
      <c r="N2" s="95"/>
      <c r="O2" s="95"/>
    </row>
    <row r="3" spans="1:57" ht="13.5" thickTop="1">
      <c r="A3" s="312" t="s">
        <v>5</v>
      </c>
      <c r="B3" s="313"/>
      <c r="C3" s="97" t="str">
        <f>CONCATENATE(cislostavby," ",nazevstavby)</f>
        <v xml:space="preserve"> Udržovací práce-renovace bytů</v>
      </c>
      <c r="D3" s="98"/>
      <c r="E3" s="99"/>
      <c r="F3" s="98"/>
      <c r="G3" s="100"/>
      <c r="H3" s="101">
        <f>[1]Rekapitulace!H1</f>
        <v>0</v>
      </c>
      <c r="I3" s="102"/>
      <c r="L3" s="327" t="s">
        <v>75</v>
      </c>
      <c r="M3" s="328"/>
      <c r="N3" s="328"/>
      <c r="O3" s="328"/>
      <c r="P3" s="328"/>
      <c r="Q3" s="328"/>
      <c r="R3" s="328"/>
      <c r="S3" s="329"/>
    </row>
    <row r="4" spans="1:57" ht="13.5" thickBot="1">
      <c r="A4" s="333" t="s">
        <v>1</v>
      </c>
      <c r="B4" s="321"/>
      <c r="C4" s="103" t="str">
        <f>CONCATENATE(cisloobjektu," ",nazevobjektu)</f>
        <v xml:space="preserve"> 2+kk- 2.patro</v>
      </c>
      <c r="D4" s="104"/>
      <c r="E4" s="105"/>
      <c r="F4" s="104"/>
      <c r="G4" s="334"/>
      <c r="H4" s="334"/>
      <c r="I4" s="335"/>
      <c r="L4" s="330"/>
      <c r="M4" s="331"/>
      <c r="N4" s="331"/>
      <c r="O4" s="331"/>
      <c r="P4" s="331"/>
      <c r="Q4" s="331"/>
      <c r="R4" s="331"/>
      <c r="S4" s="332"/>
    </row>
    <row r="5" spans="1:57" ht="13.5" thickTop="1">
      <c r="A5" s="106"/>
      <c r="B5" s="107"/>
      <c r="C5" s="107"/>
      <c r="D5" s="108"/>
      <c r="E5" s="109"/>
      <c r="F5" s="108"/>
      <c r="G5" s="110"/>
      <c r="H5" s="108"/>
      <c r="I5" s="108"/>
      <c r="L5" s="108"/>
      <c r="M5" s="109"/>
      <c r="N5" s="108"/>
      <c r="O5" s="110"/>
      <c r="P5" s="108"/>
      <c r="Q5" s="108"/>
    </row>
    <row r="6" spans="1:57">
      <c r="A6" s="111" t="s">
        <v>76</v>
      </c>
      <c r="B6" s="112" t="s">
        <v>77</v>
      </c>
      <c r="C6" s="112" t="s">
        <v>78</v>
      </c>
      <c r="D6" s="112" t="s">
        <v>79</v>
      </c>
      <c r="E6" s="113" t="s">
        <v>80</v>
      </c>
      <c r="F6" s="112" t="s">
        <v>81</v>
      </c>
      <c r="G6" s="114" t="s">
        <v>82</v>
      </c>
      <c r="H6" s="115" t="s">
        <v>83</v>
      </c>
      <c r="I6" s="115" t="s">
        <v>84</v>
      </c>
      <c r="J6" s="115" t="s">
        <v>85</v>
      </c>
      <c r="K6" s="115" t="s">
        <v>86</v>
      </c>
      <c r="L6" s="112" t="s">
        <v>79</v>
      </c>
      <c r="M6" s="113" t="s">
        <v>80</v>
      </c>
      <c r="N6" s="112" t="s">
        <v>81</v>
      </c>
      <c r="O6" s="114" t="s">
        <v>82</v>
      </c>
      <c r="P6" s="115" t="s">
        <v>83</v>
      </c>
      <c r="Q6" s="115" t="s">
        <v>84</v>
      </c>
      <c r="R6" s="115" t="s">
        <v>85</v>
      </c>
      <c r="S6" s="115" t="s">
        <v>86</v>
      </c>
    </row>
    <row r="7" spans="1:57">
      <c r="A7" s="116" t="s">
        <v>87</v>
      </c>
      <c r="B7" s="117" t="s">
        <v>88</v>
      </c>
      <c r="C7" s="118" t="s">
        <v>89</v>
      </c>
      <c r="D7" s="119"/>
      <c r="E7" s="120"/>
      <c r="F7" s="120"/>
      <c r="G7" s="121"/>
      <c r="H7" s="122"/>
      <c r="I7" s="122"/>
      <c r="J7" s="122"/>
      <c r="K7" s="122"/>
      <c r="L7" s="119"/>
      <c r="M7" s="120"/>
      <c r="N7" s="120"/>
      <c r="O7" s="121"/>
      <c r="P7" s="122"/>
      <c r="Q7" s="122"/>
      <c r="R7" s="122"/>
      <c r="S7" s="122"/>
    </row>
    <row r="8" spans="1:57">
      <c r="A8" s="123">
        <v>1</v>
      </c>
      <c r="B8" s="124" t="s">
        <v>90</v>
      </c>
      <c r="C8" s="125" t="s">
        <v>91</v>
      </c>
      <c r="D8" s="126" t="s">
        <v>92</v>
      </c>
      <c r="E8" s="127">
        <v>7.17</v>
      </c>
      <c r="F8" s="127">
        <v>650</v>
      </c>
      <c r="G8" s="128">
        <f>E8*F8</f>
        <v>4660.5</v>
      </c>
      <c r="H8" s="129"/>
      <c r="I8" s="129">
        <f>E8*H8</f>
        <v>0</v>
      </c>
      <c r="J8" s="129">
        <v>0</v>
      </c>
      <c r="K8" s="129">
        <f>E8*J8</f>
        <v>0</v>
      </c>
      <c r="L8" s="126" t="s">
        <v>92</v>
      </c>
      <c r="M8" s="127">
        <v>7.17</v>
      </c>
      <c r="N8" s="127">
        <v>650</v>
      </c>
      <c r="O8" s="128">
        <f t="shared" ref="O8:O13" si="0">M8*N8</f>
        <v>4660.5</v>
      </c>
      <c r="P8" s="129"/>
      <c r="Q8" s="129">
        <f>M8*P8</f>
        <v>0</v>
      </c>
      <c r="R8" s="129">
        <v>0</v>
      </c>
      <c r="S8" s="129">
        <f>M8*R8</f>
        <v>0</v>
      </c>
      <c r="AA8" s="92">
        <v>0</v>
      </c>
      <c r="AZ8" s="92">
        <v>1</v>
      </c>
      <c r="BA8" s="92">
        <f>IF(AZ8=1,G8,0)</f>
        <v>4660.5</v>
      </c>
      <c r="BB8" s="92">
        <f>IF(AZ8=2,G8,0)</f>
        <v>0</v>
      </c>
      <c r="BC8" s="92">
        <f>IF(AZ8=3,G8,0)</f>
        <v>0</v>
      </c>
      <c r="BD8" s="92">
        <f>IF(AZ8=4,G8,0)</f>
        <v>0</v>
      </c>
      <c r="BE8" s="92">
        <f>IF(AZ8=5,G8,0)</f>
        <v>0</v>
      </c>
    </row>
    <row r="9" spans="1:57" ht="25.5">
      <c r="A9" s="130" t="s">
        <v>93</v>
      </c>
      <c r="B9" s="131" t="s">
        <v>94</v>
      </c>
      <c r="C9" s="132" t="s">
        <v>95</v>
      </c>
      <c r="D9" s="126"/>
      <c r="E9" s="127"/>
      <c r="F9" s="127"/>
      <c r="G9" s="128"/>
      <c r="H9" s="129"/>
      <c r="I9" s="129"/>
      <c r="J9" s="129"/>
      <c r="K9" s="129"/>
      <c r="L9" s="133" t="s">
        <v>92</v>
      </c>
      <c r="M9" s="134">
        <v>4.8</v>
      </c>
      <c r="N9" s="134">
        <v>360</v>
      </c>
      <c r="O9" s="135">
        <f t="shared" si="0"/>
        <v>1728</v>
      </c>
      <c r="P9" s="129"/>
      <c r="Q9" s="129"/>
      <c r="R9" s="129"/>
      <c r="S9" s="129"/>
    </row>
    <row r="10" spans="1:57">
      <c r="A10" s="123">
        <v>2</v>
      </c>
      <c r="B10" s="124" t="s">
        <v>96</v>
      </c>
      <c r="C10" s="125" t="s">
        <v>97</v>
      </c>
      <c r="D10" s="126" t="s">
        <v>98</v>
      </c>
      <c r="E10" s="127">
        <v>0.22</v>
      </c>
      <c r="F10" s="127">
        <v>680</v>
      </c>
      <c r="G10" s="128">
        <f>E10*F10</f>
        <v>149.6</v>
      </c>
      <c r="H10" s="129"/>
      <c r="I10" s="129">
        <f>E10*H10</f>
        <v>0</v>
      </c>
      <c r="J10" s="129">
        <v>0</v>
      </c>
      <c r="K10" s="129">
        <f>E10*J10</f>
        <v>0</v>
      </c>
      <c r="L10" s="126" t="s">
        <v>98</v>
      </c>
      <c r="M10" s="127">
        <v>0.22</v>
      </c>
      <c r="N10" s="127">
        <v>680</v>
      </c>
      <c r="O10" s="128">
        <f t="shared" si="0"/>
        <v>149.6</v>
      </c>
      <c r="P10" s="129"/>
      <c r="Q10" s="129">
        <f>M10*P10</f>
        <v>0</v>
      </c>
      <c r="R10" s="129">
        <v>0</v>
      </c>
      <c r="S10" s="129">
        <f>M10*R10</f>
        <v>0</v>
      </c>
      <c r="AA10" s="92">
        <v>0</v>
      </c>
      <c r="AZ10" s="92">
        <v>1</v>
      </c>
      <c r="BA10" s="92">
        <f>IF(AZ10=1,G10,0)</f>
        <v>149.6</v>
      </c>
      <c r="BB10" s="92">
        <f>IF(AZ10=2,G10,0)</f>
        <v>0</v>
      </c>
      <c r="BC10" s="92">
        <f>IF(AZ10=3,G10,0)</f>
        <v>0</v>
      </c>
      <c r="BD10" s="92">
        <f>IF(AZ10=4,G10,0)</f>
        <v>0</v>
      </c>
      <c r="BE10" s="92">
        <f>IF(AZ10=5,G10,0)</f>
        <v>0</v>
      </c>
    </row>
    <row r="11" spans="1:57">
      <c r="A11" s="123">
        <v>3</v>
      </c>
      <c r="B11" s="124" t="s">
        <v>99</v>
      </c>
      <c r="C11" s="125" t="s">
        <v>100</v>
      </c>
      <c r="D11" s="126" t="s">
        <v>92</v>
      </c>
      <c r="E11" s="127">
        <v>11.2</v>
      </c>
      <c r="F11" s="127">
        <v>340</v>
      </c>
      <c r="G11" s="128">
        <f>E11*F11</f>
        <v>3807.9999999999995</v>
      </c>
      <c r="H11" s="129"/>
      <c r="I11" s="129">
        <f>E11*H11</f>
        <v>0</v>
      </c>
      <c r="J11" s="129">
        <v>0</v>
      </c>
      <c r="K11" s="129">
        <f>E11*J11</f>
        <v>0</v>
      </c>
      <c r="L11" s="126" t="s">
        <v>92</v>
      </c>
      <c r="M11" s="127">
        <v>11.2</v>
      </c>
      <c r="N11" s="127">
        <v>340</v>
      </c>
      <c r="O11" s="128">
        <f t="shared" si="0"/>
        <v>3807.9999999999995</v>
      </c>
      <c r="P11" s="129"/>
      <c r="Q11" s="129">
        <f>M11*P11</f>
        <v>0</v>
      </c>
      <c r="R11" s="129">
        <v>0</v>
      </c>
      <c r="S11" s="129">
        <f>M11*R11</f>
        <v>0</v>
      </c>
      <c r="AA11" s="92">
        <v>0</v>
      </c>
      <c r="AZ11" s="92">
        <v>1</v>
      </c>
      <c r="BA11" s="92">
        <f>IF(AZ11=1,G11,0)</f>
        <v>3807.9999999999995</v>
      </c>
      <c r="BB11" s="92">
        <f>IF(AZ11=2,G11,0)</f>
        <v>0</v>
      </c>
      <c r="BC11" s="92">
        <f>IF(AZ11=3,G11,0)</f>
        <v>0</v>
      </c>
      <c r="BD11" s="92">
        <f>IF(AZ11=4,G11,0)</f>
        <v>0</v>
      </c>
      <c r="BE11" s="92">
        <f>IF(AZ11=5,G11,0)</f>
        <v>0</v>
      </c>
    </row>
    <row r="12" spans="1:57" ht="25.5">
      <c r="A12" s="130" t="s">
        <v>93</v>
      </c>
      <c r="B12" s="131" t="s">
        <v>94</v>
      </c>
      <c r="C12" s="132" t="s">
        <v>101</v>
      </c>
      <c r="D12" s="126"/>
      <c r="E12" s="127"/>
      <c r="F12" s="127"/>
      <c r="G12" s="128"/>
      <c r="H12" s="129"/>
      <c r="I12" s="129"/>
      <c r="J12" s="129"/>
      <c r="K12" s="129"/>
      <c r="L12" s="133" t="s">
        <v>92</v>
      </c>
      <c r="M12" s="134">
        <v>2.9</v>
      </c>
      <c r="N12" s="134">
        <v>520</v>
      </c>
      <c r="O12" s="135">
        <f t="shared" si="0"/>
        <v>1508</v>
      </c>
      <c r="P12" s="129"/>
      <c r="Q12" s="129"/>
      <c r="R12" s="129"/>
      <c r="S12" s="129"/>
    </row>
    <row r="13" spans="1:57" ht="25.5">
      <c r="A13" s="130" t="s">
        <v>93</v>
      </c>
      <c r="B13" s="131" t="s">
        <v>94</v>
      </c>
      <c r="C13" s="132" t="s">
        <v>102</v>
      </c>
      <c r="D13" s="126"/>
      <c r="E13" s="127"/>
      <c r="F13" s="127"/>
      <c r="G13" s="128"/>
      <c r="H13" s="129"/>
      <c r="I13" s="129"/>
      <c r="J13" s="129"/>
      <c r="K13" s="129"/>
      <c r="L13" s="133" t="s">
        <v>103</v>
      </c>
      <c r="M13" s="134">
        <v>1</v>
      </c>
      <c r="N13" s="134">
        <v>600</v>
      </c>
      <c r="O13" s="135">
        <f t="shared" si="0"/>
        <v>600</v>
      </c>
      <c r="P13" s="129"/>
      <c r="Q13" s="129"/>
      <c r="R13" s="129"/>
      <c r="S13" s="129"/>
    </row>
    <row r="14" spans="1:57">
      <c r="A14" s="136"/>
      <c r="B14" s="137" t="s">
        <v>104</v>
      </c>
      <c r="C14" s="138" t="str">
        <f>CONCATENATE(B7," ",C7)</f>
        <v>3 Svislé a kompletní konstrukce</v>
      </c>
      <c r="D14" s="139"/>
      <c r="E14" s="140"/>
      <c r="F14" s="140"/>
      <c r="G14" s="141">
        <f>SUM(G7:G11)</f>
        <v>8618.1</v>
      </c>
      <c r="H14" s="142"/>
      <c r="I14" s="143">
        <f>SUM(I7:I11)</f>
        <v>0</v>
      </c>
      <c r="J14" s="142"/>
      <c r="K14" s="143">
        <f>SUM(K7:K11)</f>
        <v>0</v>
      </c>
      <c r="L14" s="139"/>
      <c r="M14" s="140"/>
      <c r="N14" s="140"/>
      <c r="O14" s="141">
        <f>SUM(O7:O13)</f>
        <v>12454.1</v>
      </c>
      <c r="P14" s="142"/>
      <c r="Q14" s="143">
        <f>SUM(Q7:Q11)</f>
        <v>0</v>
      </c>
      <c r="R14" s="142"/>
      <c r="S14" s="143">
        <f>SUM(S7:S11)</f>
        <v>0</v>
      </c>
      <c r="BA14" s="144">
        <f>SUM(BA7:BA11)</f>
        <v>8618.1</v>
      </c>
      <c r="BB14" s="144">
        <f>SUM(BB7:BB11)</f>
        <v>0</v>
      </c>
      <c r="BC14" s="144">
        <f>SUM(BC7:BC11)</f>
        <v>0</v>
      </c>
      <c r="BD14" s="144">
        <f>SUM(BD7:BD11)</f>
        <v>0</v>
      </c>
      <c r="BE14" s="144">
        <f>SUM(BE7:BE11)</f>
        <v>0</v>
      </c>
    </row>
    <row r="15" spans="1:57">
      <c r="A15" s="116" t="s">
        <v>87</v>
      </c>
      <c r="B15" s="117" t="s">
        <v>105</v>
      </c>
      <c r="C15" s="118" t="s">
        <v>106</v>
      </c>
      <c r="D15" s="119"/>
      <c r="E15" s="120"/>
      <c r="F15" s="120"/>
      <c r="G15" s="121"/>
      <c r="H15" s="122"/>
      <c r="I15" s="122"/>
      <c r="J15" s="122"/>
      <c r="K15" s="122"/>
      <c r="L15" s="119"/>
      <c r="M15" s="120"/>
      <c r="N15" s="120"/>
      <c r="O15" s="121"/>
      <c r="P15" s="122"/>
      <c r="Q15" s="122"/>
      <c r="R15" s="122"/>
      <c r="S15" s="122"/>
    </row>
    <row r="16" spans="1:57" ht="25.5">
      <c r="A16" s="123">
        <v>4</v>
      </c>
      <c r="B16" s="124" t="s">
        <v>107</v>
      </c>
      <c r="C16" s="125" t="s">
        <v>108</v>
      </c>
      <c r="D16" s="126" t="s">
        <v>92</v>
      </c>
      <c r="E16" s="127">
        <v>4.4000000000000004</v>
      </c>
      <c r="F16" s="127">
        <v>340</v>
      </c>
      <c r="G16" s="128">
        <f t="shared" ref="G16:G21" si="1">E16*F16</f>
        <v>1496.0000000000002</v>
      </c>
      <c r="H16" s="129"/>
      <c r="I16" s="129">
        <f t="shared" ref="I16:I21" si="2">E16*H16</f>
        <v>0</v>
      </c>
      <c r="J16" s="129">
        <v>0</v>
      </c>
      <c r="K16" s="129">
        <f t="shared" ref="K16:K21" si="3">E16*J16</f>
        <v>0</v>
      </c>
      <c r="L16" s="126" t="s">
        <v>92</v>
      </c>
      <c r="M16" s="127">
        <v>4.4000000000000004</v>
      </c>
      <c r="N16" s="127">
        <v>340</v>
      </c>
      <c r="O16" s="128">
        <f t="shared" ref="O16:O22" si="4">M16*N16</f>
        <v>1496.0000000000002</v>
      </c>
      <c r="P16" s="129"/>
      <c r="Q16" s="129">
        <f t="shared" ref="Q16:Q22" si="5">M16*P16</f>
        <v>0</v>
      </c>
      <c r="R16" s="129">
        <v>0</v>
      </c>
      <c r="S16" s="129">
        <f t="shared" ref="S16:S21" si="6">M16*R16</f>
        <v>0</v>
      </c>
      <c r="AA16" s="92">
        <v>0</v>
      </c>
      <c r="AZ16" s="92">
        <v>1</v>
      </c>
      <c r="BA16" s="92">
        <f t="shared" ref="BA16:BA21" si="7">IF(AZ16=1,G16,0)</f>
        <v>1496.0000000000002</v>
      </c>
      <c r="BB16" s="92">
        <f t="shared" ref="BB16:BB21" si="8">IF(AZ16=2,G16,0)</f>
        <v>0</v>
      </c>
      <c r="BC16" s="92">
        <f t="shared" ref="BC16:BC21" si="9">IF(AZ16=3,G16,0)</f>
        <v>0</v>
      </c>
      <c r="BD16" s="92">
        <f t="shared" ref="BD16:BD21" si="10">IF(AZ16=4,G16,0)</f>
        <v>0</v>
      </c>
      <c r="BE16" s="92">
        <f t="shared" ref="BE16:BE21" si="11">IF(AZ16=5,G16,0)</f>
        <v>0</v>
      </c>
    </row>
    <row r="17" spans="1:57">
      <c r="A17" s="123">
        <v>5</v>
      </c>
      <c r="B17" s="124" t="s">
        <v>109</v>
      </c>
      <c r="C17" s="125" t="s">
        <v>110</v>
      </c>
      <c r="D17" s="126" t="s">
        <v>92</v>
      </c>
      <c r="E17" s="127">
        <v>24.64</v>
      </c>
      <c r="F17" s="127">
        <v>360</v>
      </c>
      <c r="G17" s="128">
        <f t="shared" si="1"/>
        <v>8870.4</v>
      </c>
      <c r="H17" s="129"/>
      <c r="I17" s="129">
        <f t="shared" si="2"/>
        <v>0</v>
      </c>
      <c r="J17" s="129">
        <v>0</v>
      </c>
      <c r="K17" s="129">
        <f t="shared" si="3"/>
        <v>0</v>
      </c>
      <c r="L17" s="126" t="s">
        <v>92</v>
      </c>
      <c r="M17" s="127">
        <v>24.64</v>
      </c>
      <c r="N17" s="127">
        <v>360</v>
      </c>
      <c r="O17" s="128">
        <f t="shared" si="4"/>
        <v>8870.4</v>
      </c>
      <c r="P17" s="129"/>
      <c r="Q17" s="129">
        <f t="shared" si="5"/>
        <v>0</v>
      </c>
      <c r="R17" s="129">
        <v>0</v>
      </c>
      <c r="S17" s="129">
        <f t="shared" si="6"/>
        <v>0</v>
      </c>
      <c r="AA17" s="92">
        <v>0</v>
      </c>
      <c r="AZ17" s="92">
        <v>1</v>
      </c>
      <c r="BA17" s="92">
        <f t="shared" si="7"/>
        <v>8870.4</v>
      </c>
      <c r="BB17" s="92">
        <f t="shared" si="8"/>
        <v>0</v>
      </c>
      <c r="BC17" s="92">
        <f t="shared" si="9"/>
        <v>0</v>
      </c>
      <c r="BD17" s="92">
        <f t="shared" si="10"/>
        <v>0</v>
      </c>
      <c r="BE17" s="92">
        <f t="shared" si="11"/>
        <v>0</v>
      </c>
    </row>
    <row r="18" spans="1:57" ht="25.5">
      <c r="A18" s="123">
        <v>6</v>
      </c>
      <c r="B18" s="124" t="s">
        <v>111</v>
      </c>
      <c r="C18" s="125" t="s">
        <v>112</v>
      </c>
      <c r="D18" s="126" t="s">
        <v>113</v>
      </c>
      <c r="E18" s="127">
        <v>18</v>
      </c>
      <c r="F18" s="127">
        <v>180</v>
      </c>
      <c r="G18" s="128">
        <f t="shared" si="1"/>
        <v>3240</v>
      </c>
      <c r="H18" s="129"/>
      <c r="I18" s="129">
        <f t="shared" si="2"/>
        <v>0</v>
      </c>
      <c r="J18" s="129">
        <v>0</v>
      </c>
      <c r="K18" s="129">
        <f t="shared" si="3"/>
        <v>0</v>
      </c>
      <c r="L18" s="126" t="s">
        <v>113</v>
      </c>
      <c r="M18" s="127">
        <v>18</v>
      </c>
      <c r="N18" s="127">
        <v>180</v>
      </c>
      <c r="O18" s="128">
        <f t="shared" si="4"/>
        <v>3240</v>
      </c>
      <c r="P18" s="129"/>
      <c r="Q18" s="129">
        <f t="shared" si="5"/>
        <v>0</v>
      </c>
      <c r="R18" s="129">
        <v>0</v>
      </c>
      <c r="S18" s="129">
        <f t="shared" si="6"/>
        <v>0</v>
      </c>
      <c r="AA18" s="92">
        <v>0</v>
      </c>
      <c r="AZ18" s="92">
        <v>1</v>
      </c>
      <c r="BA18" s="92">
        <f t="shared" si="7"/>
        <v>3240</v>
      </c>
      <c r="BB18" s="92">
        <f t="shared" si="8"/>
        <v>0</v>
      </c>
      <c r="BC18" s="92">
        <f t="shared" si="9"/>
        <v>0</v>
      </c>
      <c r="BD18" s="92">
        <f t="shared" si="10"/>
        <v>0</v>
      </c>
      <c r="BE18" s="92">
        <f t="shared" si="11"/>
        <v>0</v>
      </c>
    </row>
    <row r="19" spans="1:57">
      <c r="A19" s="123">
        <v>7</v>
      </c>
      <c r="B19" s="124" t="s">
        <v>114</v>
      </c>
      <c r="C19" s="125" t="s">
        <v>115</v>
      </c>
      <c r="D19" s="126" t="s">
        <v>113</v>
      </c>
      <c r="E19" s="127">
        <v>14.8</v>
      </c>
      <c r="F19" s="127">
        <v>125</v>
      </c>
      <c r="G19" s="128">
        <f t="shared" si="1"/>
        <v>1850</v>
      </c>
      <c r="H19" s="129"/>
      <c r="I19" s="129">
        <f t="shared" si="2"/>
        <v>0</v>
      </c>
      <c r="J19" s="129">
        <v>0</v>
      </c>
      <c r="K19" s="129">
        <f t="shared" si="3"/>
        <v>0</v>
      </c>
      <c r="L19" s="126" t="s">
        <v>113</v>
      </c>
      <c r="M19" s="127">
        <v>14.8</v>
      </c>
      <c r="N19" s="127">
        <v>125</v>
      </c>
      <c r="O19" s="128">
        <f t="shared" si="4"/>
        <v>1850</v>
      </c>
      <c r="P19" s="129"/>
      <c r="Q19" s="129">
        <f t="shared" si="5"/>
        <v>0</v>
      </c>
      <c r="R19" s="129">
        <v>0</v>
      </c>
      <c r="S19" s="129">
        <f t="shared" si="6"/>
        <v>0</v>
      </c>
      <c r="AA19" s="92">
        <v>0</v>
      </c>
      <c r="AZ19" s="92">
        <v>1</v>
      </c>
      <c r="BA19" s="92">
        <f t="shared" si="7"/>
        <v>1850</v>
      </c>
      <c r="BB19" s="92">
        <f t="shared" si="8"/>
        <v>0</v>
      </c>
      <c r="BC19" s="92">
        <f t="shared" si="9"/>
        <v>0</v>
      </c>
      <c r="BD19" s="92">
        <f t="shared" si="10"/>
        <v>0</v>
      </c>
      <c r="BE19" s="92">
        <f t="shared" si="11"/>
        <v>0</v>
      </c>
    </row>
    <row r="20" spans="1:57">
      <c r="A20" s="123">
        <v>8</v>
      </c>
      <c r="B20" s="124" t="s">
        <v>116</v>
      </c>
      <c r="C20" s="125" t="s">
        <v>117</v>
      </c>
      <c r="D20" s="126" t="s">
        <v>113</v>
      </c>
      <c r="E20" s="127">
        <v>7.9</v>
      </c>
      <c r="F20" s="127">
        <v>75</v>
      </c>
      <c r="G20" s="128">
        <f t="shared" si="1"/>
        <v>592.5</v>
      </c>
      <c r="H20" s="129"/>
      <c r="I20" s="129">
        <f t="shared" si="2"/>
        <v>0</v>
      </c>
      <c r="J20" s="129">
        <v>0</v>
      </c>
      <c r="K20" s="129">
        <f t="shared" si="3"/>
        <v>0</v>
      </c>
      <c r="L20" s="126" t="s">
        <v>113</v>
      </c>
      <c r="M20" s="127">
        <v>7.9</v>
      </c>
      <c r="N20" s="127">
        <v>75</v>
      </c>
      <c r="O20" s="128">
        <f t="shared" si="4"/>
        <v>592.5</v>
      </c>
      <c r="P20" s="129"/>
      <c r="Q20" s="129">
        <f t="shared" si="5"/>
        <v>0</v>
      </c>
      <c r="R20" s="129">
        <v>0</v>
      </c>
      <c r="S20" s="129">
        <f t="shared" si="6"/>
        <v>0</v>
      </c>
      <c r="AA20" s="92">
        <v>0</v>
      </c>
      <c r="AZ20" s="92">
        <v>1</v>
      </c>
      <c r="BA20" s="92">
        <f t="shared" si="7"/>
        <v>592.5</v>
      </c>
      <c r="BB20" s="92">
        <f t="shared" si="8"/>
        <v>0</v>
      </c>
      <c r="BC20" s="92">
        <f t="shared" si="9"/>
        <v>0</v>
      </c>
      <c r="BD20" s="92">
        <f t="shared" si="10"/>
        <v>0</v>
      </c>
      <c r="BE20" s="92">
        <f t="shared" si="11"/>
        <v>0</v>
      </c>
    </row>
    <row r="21" spans="1:57">
      <c r="A21" s="123">
        <v>9</v>
      </c>
      <c r="B21" s="124" t="s">
        <v>118</v>
      </c>
      <c r="C21" s="125" t="s">
        <v>119</v>
      </c>
      <c r="D21" s="126" t="s">
        <v>92</v>
      </c>
      <c r="E21" s="127">
        <v>44</v>
      </c>
      <c r="F21" s="127">
        <v>125</v>
      </c>
      <c r="G21" s="128">
        <f t="shared" si="1"/>
        <v>5500</v>
      </c>
      <c r="H21" s="129"/>
      <c r="I21" s="129">
        <f t="shared" si="2"/>
        <v>0</v>
      </c>
      <c r="J21" s="129">
        <v>0</v>
      </c>
      <c r="K21" s="129">
        <f t="shared" si="3"/>
        <v>0</v>
      </c>
      <c r="L21" s="126" t="s">
        <v>92</v>
      </c>
      <c r="M21" s="127">
        <v>44</v>
      </c>
      <c r="N21" s="127">
        <v>125</v>
      </c>
      <c r="O21" s="128">
        <f t="shared" si="4"/>
        <v>5500</v>
      </c>
      <c r="P21" s="129"/>
      <c r="Q21" s="129">
        <f t="shared" si="5"/>
        <v>0</v>
      </c>
      <c r="R21" s="129">
        <v>0</v>
      </c>
      <c r="S21" s="129">
        <f t="shared" si="6"/>
        <v>0</v>
      </c>
      <c r="AA21" s="92">
        <v>0</v>
      </c>
      <c r="AZ21" s="92">
        <v>1</v>
      </c>
      <c r="BA21" s="92">
        <f t="shared" si="7"/>
        <v>5500</v>
      </c>
      <c r="BB21" s="92">
        <f t="shared" si="8"/>
        <v>0</v>
      </c>
      <c r="BC21" s="92">
        <f t="shared" si="9"/>
        <v>0</v>
      </c>
      <c r="BD21" s="92">
        <f t="shared" si="10"/>
        <v>0</v>
      </c>
      <c r="BE21" s="92">
        <f t="shared" si="11"/>
        <v>0</v>
      </c>
    </row>
    <row r="22" spans="1:57">
      <c r="A22" s="145" t="s">
        <v>93</v>
      </c>
      <c r="B22" s="146" t="s">
        <v>94</v>
      </c>
      <c r="C22" s="132" t="s">
        <v>120</v>
      </c>
      <c r="D22" s="126"/>
      <c r="E22" s="127"/>
      <c r="F22" s="127"/>
      <c r="G22" s="128"/>
      <c r="H22" s="129"/>
      <c r="I22" s="129"/>
      <c r="J22" s="129"/>
      <c r="K22" s="129"/>
      <c r="L22" s="147" t="s">
        <v>103</v>
      </c>
      <c r="M22" s="148">
        <v>2</v>
      </c>
      <c r="N22" s="148">
        <v>480</v>
      </c>
      <c r="O22" s="149">
        <f t="shared" si="4"/>
        <v>960</v>
      </c>
      <c r="P22" s="129"/>
      <c r="Q22" s="129">
        <f t="shared" si="5"/>
        <v>0</v>
      </c>
      <c r="R22" s="129"/>
      <c r="S22" s="129"/>
    </row>
    <row r="23" spans="1:57">
      <c r="A23" s="136"/>
      <c r="B23" s="137" t="s">
        <v>104</v>
      </c>
      <c r="C23" s="138" t="str">
        <f>CONCATENATE(B15," ",C15)</f>
        <v>61 Upravy povrchů vnitřní</v>
      </c>
      <c r="D23" s="139"/>
      <c r="E23" s="140"/>
      <c r="F23" s="140"/>
      <c r="G23" s="141">
        <f>SUM(G15:G21)</f>
        <v>21548.9</v>
      </c>
      <c r="H23" s="142"/>
      <c r="I23" s="143">
        <f>SUM(I15:I21)</f>
        <v>0</v>
      </c>
      <c r="J23" s="142"/>
      <c r="K23" s="143">
        <f>SUM(K15:K21)</f>
        <v>0</v>
      </c>
      <c r="L23" s="139"/>
      <c r="M23" s="140"/>
      <c r="N23" s="140"/>
      <c r="O23" s="141">
        <f>SUM(O15:O22)</f>
        <v>22508.9</v>
      </c>
      <c r="P23" s="142"/>
      <c r="Q23" s="143">
        <f>SUM(Q15:Q21)</f>
        <v>0</v>
      </c>
      <c r="R23" s="142"/>
      <c r="S23" s="143">
        <f>SUM(S15:S21)</f>
        <v>0</v>
      </c>
      <c r="BA23" s="144">
        <f>SUM(BA15:BA21)</f>
        <v>21548.9</v>
      </c>
      <c r="BB23" s="144">
        <f>SUM(BB15:BB21)</f>
        <v>0</v>
      </c>
      <c r="BC23" s="144">
        <f>SUM(BC15:BC21)</f>
        <v>0</v>
      </c>
      <c r="BD23" s="144">
        <f>SUM(BD15:BD21)</f>
        <v>0</v>
      </c>
      <c r="BE23" s="144">
        <f>SUM(BE15:BE21)</f>
        <v>0</v>
      </c>
    </row>
    <row r="24" spans="1:57">
      <c r="A24" s="116" t="s">
        <v>87</v>
      </c>
      <c r="B24" s="117" t="s">
        <v>121</v>
      </c>
      <c r="C24" s="118" t="s">
        <v>122</v>
      </c>
      <c r="D24" s="119"/>
      <c r="E24" s="120"/>
      <c r="F24" s="120"/>
      <c r="G24" s="121"/>
      <c r="H24" s="122"/>
      <c r="I24" s="122"/>
      <c r="J24" s="122"/>
      <c r="K24" s="122"/>
      <c r="L24" s="119"/>
      <c r="M24" s="120"/>
      <c r="N24" s="120"/>
      <c r="O24" s="121"/>
      <c r="P24" s="122"/>
      <c r="Q24" s="122"/>
      <c r="R24" s="122"/>
      <c r="S24" s="122"/>
    </row>
    <row r="25" spans="1:57" ht="25.5">
      <c r="A25" s="123">
        <v>10</v>
      </c>
      <c r="B25" s="124" t="s">
        <v>123</v>
      </c>
      <c r="C25" s="125" t="s">
        <v>124</v>
      </c>
      <c r="D25" s="126" t="s">
        <v>92</v>
      </c>
      <c r="E25" s="127">
        <v>0.91</v>
      </c>
      <c r="F25" s="127">
        <v>650</v>
      </c>
      <c r="G25" s="128">
        <f>E25*F25</f>
        <v>591.5</v>
      </c>
      <c r="H25" s="129"/>
      <c r="I25" s="129">
        <f>E25*H25</f>
        <v>0</v>
      </c>
      <c r="J25" s="129">
        <v>0</v>
      </c>
      <c r="K25" s="129">
        <f>E25*J25</f>
        <v>0</v>
      </c>
      <c r="L25" s="126" t="s">
        <v>92</v>
      </c>
      <c r="M25" s="127">
        <v>2.4</v>
      </c>
      <c r="N25" s="127">
        <v>650</v>
      </c>
      <c r="O25" s="128">
        <f>M25*N25</f>
        <v>1560</v>
      </c>
      <c r="P25" s="129"/>
      <c r="Q25" s="129">
        <f>M25*P25</f>
        <v>0</v>
      </c>
      <c r="R25" s="129">
        <v>0</v>
      </c>
      <c r="S25" s="129">
        <f>M25*R25</f>
        <v>0</v>
      </c>
      <c r="AA25" s="92">
        <v>0</v>
      </c>
      <c r="AZ25" s="92">
        <v>1</v>
      </c>
      <c r="BA25" s="92">
        <f>IF(AZ25=1,G25,0)</f>
        <v>591.5</v>
      </c>
      <c r="BB25" s="92">
        <f>IF(AZ25=2,G25,0)</f>
        <v>0</v>
      </c>
      <c r="BC25" s="92">
        <f>IF(AZ25=3,G25,0)</f>
        <v>0</v>
      </c>
      <c r="BD25" s="92">
        <f>IF(AZ25=4,G25,0)</f>
        <v>0</v>
      </c>
      <c r="BE25" s="92">
        <f>IF(AZ25=5,G25,0)</f>
        <v>0</v>
      </c>
    </row>
    <row r="26" spans="1:57">
      <c r="A26" s="136"/>
      <c r="B26" s="137" t="s">
        <v>104</v>
      </c>
      <c r="C26" s="138" t="str">
        <f>CONCATENATE(B24," ",C24)</f>
        <v>63 Podlahy a podlahové konstrukce</v>
      </c>
      <c r="D26" s="139"/>
      <c r="E26" s="140"/>
      <c r="F26" s="140"/>
      <c r="G26" s="141">
        <f>SUM(G24:G25)</f>
        <v>591.5</v>
      </c>
      <c r="H26" s="142"/>
      <c r="I26" s="143">
        <f>SUM(I24:I25)</f>
        <v>0</v>
      </c>
      <c r="J26" s="142"/>
      <c r="K26" s="143">
        <f>SUM(K24:K25)</f>
        <v>0</v>
      </c>
      <c r="L26" s="139"/>
      <c r="M26" s="140"/>
      <c r="N26" s="140"/>
      <c r="O26" s="141">
        <f>SUM(O24:O25)</f>
        <v>1560</v>
      </c>
      <c r="P26" s="142"/>
      <c r="Q26" s="143">
        <f>SUM(Q24:Q25)</f>
        <v>0</v>
      </c>
      <c r="R26" s="142"/>
      <c r="S26" s="143">
        <f>SUM(S24:S25)</f>
        <v>0</v>
      </c>
      <c r="BA26" s="144">
        <f>SUM(BA24:BA25)</f>
        <v>591.5</v>
      </c>
      <c r="BB26" s="144">
        <f>SUM(BB24:BB25)</f>
        <v>0</v>
      </c>
      <c r="BC26" s="144">
        <f>SUM(BC24:BC25)</f>
        <v>0</v>
      </c>
      <c r="BD26" s="144">
        <f>SUM(BD24:BD25)</f>
        <v>0</v>
      </c>
      <c r="BE26" s="144">
        <f>SUM(BE24:BE25)</f>
        <v>0</v>
      </c>
    </row>
    <row r="27" spans="1:57">
      <c r="A27" s="116" t="s">
        <v>87</v>
      </c>
      <c r="B27" s="117" t="s">
        <v>125</v>
      </c>
      <c r="C27" s="118" t="s">
        <v>126</v>
      </c>
      <c r="D27" s="119"/>
      <c r="E27" s="120"/>
      <c r="F27" s="120"/>
      <c r="G27" s="121"/>
      <c r="H27" s="122"/>
      <c r="I27" s="122"/>
      <c r="J27" s="122"/>
      <c r="K27" s="122"/>
      <c r="L27" s="119"/>
      <c r="M27" s="120"/>
      <c r="N27" s="120"/>
      <c r="O27" s="121"/>
      <c r="P27" s="122"/>
      <c r="Q27" s="122"/>
      <c r="R27" s="122"/>
      <c r="S27" s="122"/>
    </row>
    <row r="28" spans="1:57">
      <c r="A28" s="123">
        <v>11</v>
      </c>
      <c r="B28" s="124" t="s">
        <v>127</v>
      </c>
      <c r="C28" s="125" t="s">
        <v>128</v>
      </c>
      <c r="D28" s="126" t="s">
        <v>103</v>
      </c>
      <c r="E28" s="127">
        <v>1</v>
      </c>
      <c r="F28" s="127">
        <v>3500</v>
      </c>
      <c r="G28" s="128">
        <f>E28*F28</f>
        <v>3500</v>
      </c>
      <c r="H28" s="129"/>
      <c r="I28" s="129">
        <f>E28*H28</f>
        <v>0</v>
      </c>
      <c r="J28" s="129">
        <v>0</v>
      </c>
      <c r="K28" s="129">
        <f>E28*J28</f>
        <v>0</v>
      </c>
      <c r="L28" s="126" t="s">
        <v>103</v>
      </c>
      <c r="M28" s="127">
        <v>1</v>
      </c>
      <c r="N28" s="127">
        <v>3500</v>
      </c>
      <c r="O28" s="128">
        <f>M28*N28</f>
        <v>3500</v>
      </c>
      <c r="P28" s="129"/>
      <c r="Q28" s="129">
        <f>M28*P28</f>
        <v>0</v>
      </c>
      <c r="R28" s="129">
        <v>0</v>
      </c>
      <c r="S28" s="129">
        <f>M28*R28</f>
        <v>0</v>
      </c>
      <c r="AA28" s="92">
        <v>0</v>
      </c>
      <c r="AZ28" s="92">
        <v>1</v>
      </c>
      <c r="BA28" s="92">
        <f>IF(AZ28=1,G28,0)</f>
        <v>3500</v>
      </c>
      <c r="BB28" s="92">
        <f>IF(AZ28=2,G28,0)</f>
        <v>0</v>
      </c>
      <c r="BC28" s="92">
        <f>IF(AZ28=3,G28,0)</f>
        <v>0</v>
      </c>
      <c r="BD28" s="92">
        <f>IF(AZ28=4,G28,0)</f>
        <v>0</v>
      </c>
      <c r="BE28" s="92">
        <f>IF(AZ28=5,G28,0)</f>
        <v>0</v>
      </c>
    </row>
    <row r="29" spans="1:57">
      <c r="A29" s="123" t="s">
        <v>129</v>
      </c>
      <c r="B29" s="124" t="s">
        <v>130</v>
      </c>
      <c r="C29" s="125" t="s">
        <v>131</v>
      </c>
      <c r="D29" s="126" t="s">
        <v>103</v>
      </c>
      <c r="E29" s="127">
        <v>1</v>
      </c>
      <c r="F29" s="127">
        <v>3500</v>
      </c>
      <c r="G29" s="128"/>
      <c r="H29" s="129"/>
      <c r="I29" s="129"/>
      <c r="J29" s="129"/>
      <c r="K29" s="129"/>
      <c r="L29" s="126" t="s">
        <v>103</v>
      </c>
      <c r="M29" s="127">
        <v>1</v>
      </c>
      <c r="N29" s="127">
        <v>3500</v>
      </c>
      <c r="O29" s="128">
        <f>M29*N29</f>
        <v>3500</v>
      </c>
      <c r="P29" s="129"/>
      <c r="Q29" s="129"/>
      <c r="R29" s="129"/>
      <c r="S29" s="129"/>
    </row>
    <row r="30" spans="1:57" ht="25.5">
      <c r="A30" s="123">
        <v>12</v>
      </c>
      <c r="B30" s="124" t="s">
        <v>132</v>
      </c>
      <c r="C30" s="125" t="s">
        <v>133</v>
      </c>
      <c r="D30" s="126" t="s">
        <v>103</v>
      </c>
      <c r="E30" s="127">
        <v>2</v>
      </c>
      <c r="F30" s="127">
        <v>4400</v>
      </c>
      <c r="G30" s="128">
        <f>E30*F30</f>
        <v>8800</v>
      </c>
      <c r="H30" s="129"/>
      <c r="I30" s="129">
        <f>E30*H30</f>
        <v>0</v>
      </c>
      <c r="J30" s="129">
        <v>0</v>
      </c>
      <c r="K30" s="129">
        <f>E30*J30</f>
        <v>0</v>
      </c>
      <c r="L30" s="126" t="s">
        <v>103</v>
      </c>
      <c r="M30" s="127">
        <v>2</v>
      </c>
      <c r="N30" s="127">
        <v>4400</v>
      </c>
      <c r="O30" s="128">
        <f>M30*N30</f>
        <v>8800</v>
      </c>
      <c r="P30" s="129"/>
      <c r="Q30" s="129">
        <f>M30*P30</f>
        <v>0</v>
      </c>
      <c r="R30" s="129">
        <v>0</v>
      </c>
      <c r="S30" s="129">
        <f>M30*R30</f>
        <v>0</v>
      </c>
      <c r="AA30" s="92">
        <v>0</v>
      </c>
      <c r="AZ30" s="92">
        <v>1</v>
      </c>
      <c r="BA30" s="92">
        <f>IF(AZ30=1,G30,0)</f>
        <v>8800</v>
      </c>
      <c r="BB30" s="92">
        <f>IF(AZ30=2,G30,0)</f>
        <v>0</v>
      </c>
      <c r="BC30" s="92">
        <f>IF(AZ30=3,G30,0)</f>
        <v>0</v>
      </c>
      <c r="BD30" s="92">
        <f>IF(AZ30=4,G30,0)</f>
        <v>0</v>
      </c>
      <c r="BE30" s="92">
        <f>IF(AZ30=5,G30,0)</f>
        <v>0</v>
      </c>
    </row>
    <row r="31" spans="1:57" ht="28.5" customHeight="1">
      <c r="A31" s="130" t="s">
        <v>93</v>
      </c>
      <c r="B31" s="131" t="s">
        <v>94</v>
      </c>
      <c r="C31" s="132" t="s">
        <v>134</v>
      </c>
      <c r="D31" s="126"/>
      <c r="E31" s="127"/>
      <c r="F31" s="127"/>
      <c r="G31" s="128"/>
      <c r="H31" s="129"/>
      <c r="I31" s="129"/>
      <c r="J31" s="129"/>
      <c r="K31" s="129"/>
      <c r="L31" s="133" t="s">
        <v>103</v>
      </c>
      <c r="M31" s="134">
        <v>2</v>
      </c>
      <c r="N31" s="134">
        <v>800</v>
      </c>
      <c r="O31" s="135">
        <f>M31*N31</f>
        <v>1600</v>
      </c>
      <c r="P31" s="129"/>
      <c r="Q31" s="129"/>
      <c r="R31" s="129"/>
      <c r="S31" s="129"/>
    </row>
    <row r="32" spans="1:57">
      <c r="A32" s="130" t="s">
        <v>93</v>
      </c>
      <c r="B32" s="131" t="s">
        <v>94</v>
      </c>
      <c r="C32" s="132" t="s">
        <v>135</v>
      </c>
      <c r="D32" s="126"/>
      <c r="E32" s="127"/>
      <c r="F32" s="127"/>
      <c r="G32" s="128"/>
      <c r="H32" s="129"/>
      <c r="I32" s="129"/>
      <c r="J32" s="129"/>
      <c r="K32" s="129"/>
      <c r="L32" s="147" t="s">
        <v>103</v>
      </c>
      <c r="M32" s="148">
        <v>3</v>
      </c>
      <c r="N32" s="148">
        <v>540</v>
      </c>
      <c r="O32" s="149">
        <f>M32*N32</f>
        <v>1620</v>
      </c>
      <c r="P32" s="129"/>
      <c r="Q32" s="129"/>
      <c r="R32" s="129"/>
      <c r="S32" s="129"/>
    </row>
    <row r="33" spans="1:57">
      <c r="A33" s="136"/>
      <c r="B33" s="137" t="s">
        <v>104</v>
      </c>
      <c r="C33" s="138" t="str">
        <f>CONCATENATE(B27," ",C27)</f>
        <v>64 Výplně otvorů</v>
      </c>
      <c r="D33" s="139"/>
      <c r="E33" s="140"/>
      <c r="F33" s="140"/>
      <c r="G33" s="141"/>
      <c r="H33" s="142"/>
      <c r="I33" s="143">
        <f>SUM(I27:I30)</f>
        <v>0</v>
      </c>
      <c r="J33" s="142"/>
      <c r="K33" s="143">
        <f>SUM(K27:K30)</f>
        <v>0</v>
      </c>
      <c r="L33" s="139"/>
      <c r="M33" s="140"/>
      <c r="N33" s="140"/>
      <c r="O33" s="141">
        <f>SUM(O28:O32)</f>
        <v>19020</v>
      </c>
      <c r="P33" s="142"/>
      <c r="Q33" s="143">
        <f>SUM(Q27:Q30)</f>
        <v>0</v>
      </c>
      <c r="R33" s="142"/>
      <c r="S33" s="143">
        <f>SUM(S27:S30)</f>
        <v>0</v>
      </c>
      <c r="BA33" s="144">
        <f>SUM(BA27:BA30)</f>
        <v>12300</v>
      </c>
      <c r="BB33" s="144">
        <f>SUM(BB27:BB30)</f>
        <v>0</v>
      </c>
      <c r="BC33" s="144">
        <f>SUM(BC27:BC30)</f>
        <v>0</v>
      </c>
      <c r="BD33" s="144">
        <f>SUM(BD27:BD30)</f>
        <v>0</v>
      </c>
      <c r="BE33" s="144">
        <f>SUM(BE27:BE30)</f>
        <v>0</v>
      </c>
    </row>
    <row r="34" spans="1:57">
      <c r="A34" s="116" t="s">
        <v>87</v>
      </c>
      <c r="B34" s="117" t="s">
        <v>136</v>
      </c>
      <c r="C34" s="118" t="s">
        <v>137</v>
      </c>
      <c r="D34" s="119"/>
      <c r="E34" s="120"/>
      <c r="F34" s="120"/>
      <c r="G34" s="121"/>
      <c r="H34" s="122"/>
      <c r="I34" s="122"/>
      <c r="J34" s="122"/>
      <c r="K34" s="122"/>
      <c r="L34" s="119"/>
      <c r="M34" s="120"/>
      <c r="N34" s="120"/>
      <c r="O34" s="121"/>
      <c r="P34" s="122"/>
      <c r="Q34" s="122"/>
      <c r="R34" s="122"/>
      <c r="S34" s="122"/>
    </row>
    <row r="35" spans="1:57">
      <c r="A35" s="123">
        <v>13</v>
      </c>
      <c r="B35" s="124" t="s">
        <v>138</v>
      </c>
      <c r="C35" s="125" t="s">
        <v>139</v>
      </c>
      <c r="D35" s="126" t="s">
        <v>103</v>
      </c>
      <c r="E35" s="127">
        <v>3</v>
      </c>
      <c r="F35" s="127">
        <v>15</v>
      </c>
      <c r="G35" s="128">
        <f t="shared" ref="G35:G46" si="12">E35*F35</f>
        <v>45</v>
      </c>
      <c r="H35" s="129">
        <v>0</v>
      </c>
      <c r="I35" s="129">
        <f t="shared" ref="I35:I46" si="13">E35*H35</f>
        <v>0</v>
      </c>
      <c r="J35" s="129">
        <v>0</v>
      </c>
      <c r="K35" s="129">
        <f t="shared" ref="K35:K46" si="14">E35*J35</f>
        <v>0</v>
      </c>
      <c r="L35" s="126" t="s">
        <v>103</v>
      </c>
      <c r="M35" s="127">
        <v>3</v>
      </c>
      <c r="N35" s="127">
        <v>15</v>
      </c>
      <c r="O35" s="128">
        <f t="shared" ref="O35:O47" si="15">M35*N35</f>
        <v>45</v>
      </c>
      <c r="P35" s="129">
        <v>0</v>
      </c>
      <c r="Q35" s="129">
        <f t="shared" ref="Q35:Q47" si="16">M35*P35</f>
        <v>0</v>
      </c>
      <c r="R35" s="129">
        <v>0</v>
      </c>
      <c r="S35" s="129">
        <f t="shared" ref="S35:S46" si="17">M35*R35</f>
        <v>0</v>
      </c>
      <c r="AA35" s="92">
        <v>0</v>
      </c>
      <c r="AZ35" s="92">
        <v>1</v>
      </c>
      <c r="BA35" s="92">
        <f t="shared" ref="BA35:BA44" si="18">IF(AZ35=1,G35,0)</f>
        <v>45</v>
      </c>
      <c r="BB35" s="92">
        <f t="shared" ref="BB35:BB44" si="19">IF(AZ35=2,G35,0)</f>
        <v>0</v>
      </c>
      <c r="BC35" s="92">
        <f t="shared" ref="BC35:BC44" si="20">IF(AZ35=3,G35,0)</f>
        <v>0</v>
      </c>
      <c r="BD35" s="92">
        <f t="shared" ref="BD35:BD44" si="21">IF(AZ35=4,G35,0)</f>
        <v>0</v>
      </c>
      <c r="BE35" s="92">
        <f t="shared" ref="BE35:BE44" si="22">IF(AZ35=5,G35,0)</f>
        <v>0</v>
      </c>
    </row>
    <row r="36" spans="1:57">
      <c r="A36" s="123">
        <v>14</v>
      </c>
      <c r="B36" s="124" t="s">
        <v>140</v>
      </c>
      <c r="C36" s="125" t="s">
        <v>141</v>
      </c>
      <c r="D36" s="126" t="s">
        <v>92</v>
      </c>
      <c r="E36" s="127">
        <v>3</v>
      </c>
      <c r="F36" s="127">
        <v>350</v>
      </c>
      <c r="G36" s="128">
        <f t="shared" si="12"/>
        <v>1050</v>
      </c>
      <c r="H36" s="129"/>
      <c r="I36" s="129">
        <f t="shared" si="13"/>
        <v>0</v>
      </c>
      <c r="J36" s="129">
        <v>-6.7000000000000004E-2</v>
      </c>
      <c r="K36" s="129">
        <f t="shared" si="14"/>
        <v>-0.20100000000000001</v>
      </c>
      <c r="L36" s="126" t="s">
        <v>92</v>
      </c>
      <c r="M36" s="127">
        <v>3</v>
      </c>
      <c r="N36" s="127">
        <v>350</v>
      </c>
      <c r="O36" s="128">
        <f t="shared" si="15"/>
        <v>1050</v>
      </c>
      <c r="P36" s="129"/>
      <c r="Q36" s="129">
        <f t="shared" si="16"/>
        <v>0</v>
      </c>
      <c r="R36" s="129">
        <v>-6.7000000000000004E-2</v>
      </c>
      <c r="S36" s="129">
        <f t="shared" si="17"/>
        <v>-0.20100000000000001</v>
      </c>
      <c r="AA36" s="92">
        <v>0</v>
      </c>
      <c r="AZ36" s="92">
        <v>1</v>
      </c>
      <c r="BA36" s="92">
        <f t="shared" si="18"/>
        <v>1050</v>
      </c>
      <c r="BB36" s="92">
        <f t="shared" si="19"/>
        <v>0</v>
      </c>
      <c r="BC36" s="92">
        <f t="shared" si="20"/>
        <v>0</v>
      </c>
      <c r="BD36" s="92">
        <f t="shared" si="21"/>
        <v>0</v>
      </c>
      <c r="BE36" s="92">
        <f t="shared" si="22"/>
        <v>0</v>
      </c>
    </row>
    <row r="37" spans="1:57">
      <c r="A37" s="123">
        <v>15</v>
      </c>
      <c r="B37" s="124" t="s">
        <v>142</v>
      </c>
      <c r="C37" s="125" t="s">
        <v>143</v>
      </c>
      <c r="D37" s="126" t="s">
        <v>92</v>
      </c>
      <c r="E37" s="127">
        <v>9.6999999999999993</v>
      </c>
      <c r="F37" s="127">
        <v>125</v>
      </c>
      <c r="G37" s="128">
        <f t="shared" si="12"/>
        <v>1212.5</v>
      </c>
      <c r="H37" s="129"/>
      <c r="I37" s="129">
        <f t="shared" si="13"/>
        <v>0</v>
      </c>
      <c r="J37" s="129">
        <v>-0.13100000000000001</v>
      </c>
      <c r="K37" s="129">
        <f t="shared" si="14"/>
        <v>-1.2706999999999999</v>
      </c>
      <c r="L37" s="126" t="s">
        <v>92</v>
      </c>
      <c r="M37" s="127">
        <v>9.6999999999999993</v>
      </c>
      <c r="N37" s="127">
        <v>125</v>
      </c>
      <c r="O37" s="128">
        <f t="shared" si="15"/>
        <v>1212.5</v>
      </c>
      <c r="P37" s="129"/>
      <c r="Q37" s="129">
        <f t="shared" si="16"/>
        <v>0</v>
      </c>
      <c r="R37" s="129">
        <v>-0.13100000000000001</v>
      </c>
      <c r="S37" s="129">
        <f t="shared" si="17"/>
        <v>-1.2706999999999999</v>
      </c>
      <c r="AA37" s="92">
        <v>0</v>
      </c>
      <c r="AZ37" s="92">
        <v>1</v>
      </c>
      <c r="BA37" s="92">
        <f t="shared" si="18"/>
        <v>1212.5</v>
      </c>
      <c r="BB37" s="92">
        <f t="shared" si="19"/>
        <v>0</v>
      </c>
      <c r="BC37" s="92">
        <f t="shared" si="20"/>
        <v>0</v>
      </c>
      <c r="BD37" s="92">
        <f t="shared" si="21"/>
        <v>0</v>
      </c>
      <c r="BE37" s="92">
        <f t="shared" si="22"/>
        <v>0</v>
      </c>
    </row>
    <row r="38" spans="1:57">
      <c r="A38" s="123">
        <v>16</v>
      </c>
      <c r="B38" s="124" t="s">
        <v>144</v>
      </c>
      <c r="C38" s="125" t="s">
        <v>145</v>
      </c>
      <c r="D38" s="126" t="s">
        <v>98</v>
      </c>
      <c r="E38" s="127">
        <v>0.68100000000000005</v>
      </c>
      <c r="F38" s="127">
        <v>145</v>
      </c>
      <c r="G38" s="128">
        <f t="shared" si="12"/>
        <v>98.745000000000005</v>
      </c>
      <c r="H38" s="129"/>
      <c r="I38" s="129">
        <f t="shared" si="13"/>
        <v>0</v>
      </c>
      <c r="J38" s="129">
        <v>-1.8</v>
      </c>
      <c r="K38" s="129">
        <f t="shared" si="14"/>
        <v>-1.2258000000000002</v>
      </c>
      <c r="L38" s="126" t="s">
        <v>98</v>
      </c>
      <c r="M38" s="127">
        <v>0.68100000000000005</v>
      </c>
      <c r="N38" s="127">
        <v>145</v>
      </c>
      <c r="O38" s="128">
        <f t="shared" si="15"/>
        <v>98.745000000000005</v>
      </c>
      <c r="P38" s="129"/>
      <c r="Q38" s="129">
        <f t="shared" si="16"/>
        <v>0</v>
      </c>
      <c r="R38" s="129">
        <v>-1.8</v>
      </c>
      <c r="S38" s="129">
        <f t="shared" si="17"/>
        <v>-1.2258000000000002</v>
      </c>
      <c r="AA38" s="92">
        <v>0</v>
      </c>
      <c r="AZ38" s="92">
        <v>1</v>
      </c>
      <c r="BA38" s="92">
        <f t="shared" si="18"/>
        <v>98.745000000000005</v>
      </c>
      <c r="BB38" s="92">
        <f t="shared" si="19"/>
        <v>0</v>
      </c>
      <c r="BC38" s="92">
        <f t="shared" si="20"/>
        <v>0</v>
      </c>
      <c r="BD38" s="92">
        <f t="shared" si="21"/>
        <v>0</v>
      </c>
      <c r="BE38" s="92">
        <f t="shared" si="22"/>
        <v>0</v>
      </c>
    </row>
    <row r="39" spans="1:57" ht="25.5">
      <c r="A39" s="123">
        <v>17</v>
      </c>
      <c r="B39" s="124" t="s">
        <v>146</v>
      </c>
      <c r="C39" s="125" t="s">
        <v>147</v>
      </c>
      <c r="D39" s="126" t="s">
        <v>92</v>
      </c>
      <c r="E39" s="127">
        <v>2.9</v>
      </c>
      <c r="F39" s="127">
        <v>250</v>
      </c>
      <c r="G39" s="128">
        <f t="shared" si="12"/>
        <v>725</v>
      </c>
      <c r="H39" s="129">
        <v>0</v>
      </c>
      <c r="I39" s="129">
        <f t="shared" si="13"/>
        <v>0</v>
      </c>
      <c r="J39" s="129">
        <v>-0.02</v>
      </c>
      <c r="K39" s="129">
        <f t="shared" si="14"/>
        <v>-5.7999999999999996E-2</v>
      </c>
      <c r="L39" s="126" t="s">
        <v>92</v>
      </c>
      <c r="M39" s="127">
        <v>2.9</v>
      </c>
      <c r="N39" s="127">
        <v>250</v>
      </c>
      <c r="O39" s="128">
        <f t="shared" si="15"/>
        <v>725</v>
      </c>
      <c r="P39" s="129">
        <v>0</v>
      </c>
      <c r="Q39" s="129">
        <f t="shared" si="16"/>
        <v>0</v>
      </c>
      <c r="R39" s="129">
        <v>-0.02</v>
      </c>
      <c r="S39" s="129">
        <f t="shared" si="17"/>
        <v>-5.7999999999999996E-2</v>
      </c>
      <c r="AA39" s="92">
        <v>0</v>
      </c>
      <c r="AZ39" s="92">
        <v>1</v>
      </c>
      <c r="BA39" s="92">
        <f t="shared" si="18"/>
        <v>725</v>
      </c>
      <c r="BB39" s="92">
        <f t="shared" si="19"/>
        <v>0</v>
      </c>
      <c r="BC39" s="92">
        <f t="shared" si="20"/>
        <v>0</v>
      </c>
      <c r="BD39" s="92">
        <f t="shared" si="21"/>
        <v>0</v>
      </c>
      <c r="BE39" s="92">
        <f t="shared" si="22"/>
        <v>0</v>
      </c>
    </row>
    <row r="40" spans="1:57">
      <c r="A40" s="123">
        <v>18</v>
      </c>
      <c r="B40" s="124" t="s">
        <v>148</v>
      </c>
      <c r="C40" s="125" t="s">
        <v>149</v>
      </c>
      <c r="D40" s="126" t="s">
        <v>92</v>
      </c>
      <c r="E40" s="127">
        <v>11.9</v>
      </c>
      <c r="F40" s="127">
        <v>250</v>
      </c>
      <c r="G40" s="128">
        <f t="shared" si="12"/>
        <v>2975</v>
      </c>
      <c r="H40" s="129">
        <v>0</v>
      </c>
      <c r="I40" s="129">
        <f t="shared" si="13"/>
        <v>0</v>
      </c>
      <c r="J40" s="129">
        <v>-5.8999999999999997E-2</v>
      </c>
      <c r="K40" s="129">
        <f t="shared" si="14"/>
        <v>-0.70209999999999995</v>
      </c>
      <c r="L40" s="126" t="s">
        <v>92</v>
      </c>
      <c r="M40" s="127">
        <v>11.9</v>
      </c>
      <c r="N40" s="127">
        <v>250</v>
      </c>
      <c r="O40" s="128">
        <f t="shared" si="15"/>
        <v>2975</v>
      </c>
      <c r="P40" s="129">
        <v>0</v>
      </c>
      <c r="Q40" s="129">
        <f t="shared" si="16"/>
        <v>0</v>
      </c>
      <c r="R40" s="129">
        <v>-5.8999999999999997E-2</v>
      </c>
      <c r="S40" s="129">
        <f t="shared" si="17"/>
        <v>-0.70209999999999995</v>
      </c>
      <c r="AA40" s="92">
        <v>0</v>
      </c>
      <c r="AZ40" s="92">
        <v>1</v>
      </c>
      <c r="BA40" s="92">
        <f t="shared" si="18"/>
        <v>2975</v>
      </c>
      <c r="BB40" s="92">
        <f t="shared" si="19"/>
        <v>0</v>
      </c>
      <c r="BC40" s="92">
        <f t="shared" si="20"/>
        <v>0</v>
      </c>
      <c r="BD40" s="92">
        <f t="shared" si="21"/>
        <v>0</v>
      </c>
      <c r="BE40" s="92">
        <f t="shared" si="22"/>
        <v>0</v>
      </c>
    </row>
    <row r="41" spans="1:57" ht="25.5">
      <c r="A41" s="123">
        <v>19</v>
      </c>
      <c r="B41" s="124" t="s">
        <v>150</v>
      </c>
      <c r="C41" s="125" t="s">
        <v>151</v>
      </c>
      <c r="D41" s="126" t="s">
        <v>98</v>
      </c>
      <c r="E41" s="127">
        <v>0.24399999999999999</v>
      </c>
      <c r="F41" s="127">
        <v>1250</v>
      </c>
      <c r="G41" s="128">
        <f t="shared" si="12"/>
        <v>305</v>
      </c>
      <c r="H41" s="129">
        <v>0</v>
      </c>
      <c r="I41" s="129">
        <f t="shared" si="13"/>
        <v>0</v>
      </c>
      <c r="J41" s="129">
        <v>-2.2000000000000002</v>
      </c>
      <c r="K41" s="129">
        <f t="shared" si="14"/>
        <v>-0.53680000000000005</v>
      </c>
      <c r="L41" s="126" t="s">
        <v>98</v>
      </c>
      <c r="M41" s="127">
        <v>0.24399999999999999</v>
      </c>
      <c r="N41" s="127">
        <v>1250</v>
      </c>
      <c r="O41" s="128">
        <f t="shared" si="15"/>
        <v>305</v>
      </c>
      <c r="P41" s="129">
        <v>0</v>
      </c>
      <c r="Q41" s="129">
        <f t="shared" si="16"/>
        <v>0</v>
      </c>
      <c r="R41" s="129">
        <v>-2.2000000000000002</v>
      </c>
      <c r="S41" s="129">
        <f t="shared" si="17"/>
        <v>-0.53680000000000005</v>
      </c>
      <c r="AA41" s="92">
        <v>0</v>
      </c>
      <c r="AZ41" s="92">
        <v>1</v>
      </c>
      <c r="BA41" s="92">
        <f t="shared" si="18"/>
        <v>305</v>
      </c>
      <c r="BB41" s="92">
        <f t="shared" si="19"/>
        <v>0</v>
      </c>
      <c r="BC41" s="92">
        <f t="shared" si="20"/>
        <v>0</v>
      </c>
      <c r="BD41" s="92">
        <f t="shared" si="21"/>
        <v>0</v>
      </c>
      <c r="BE41" s="92">
        <f t="shared" si="22"/>
        <v>0</v>
      </c>
    </row>
    <row r="42" spans="1:57">
      <c r="A42" s="123">
        <v>20</v>
      </c>
      <c r="B42" s="124" t="s">
        <v>152</v>
      </c>
      <c r="C42" s="125" t="s">
        <v>153</v>
      </c>
      <c r="D42" s="126" t="s">
        <v>92</v>
      </c>
      <c r="E42" s="127">
        <v>1</v>
      </c>
      <c r="F42" s="127">
        <v>250</v>
      </c>
      <c r="G42" s="128">
        <f t="shared" si="12"/>
        <v>250</v>
      </c>
      <c r="H42" s="129"/>
      <c r="I42" s="129">
        <f t="shared" si="13"/>
        <v>0</v>
      </c>
      <c r="J42" s="129">
        <v>-4.1000000000000002E-2</v>
      </c>
      <c r="K42" s="129">
        <f t="shared" si="14"/>
        <v>-4.1000000000000002E-2</v>
      </c>
      <c r="L42" s="126" t="s">
        <v>92</v>
      </c>
      <c r="M42" s="127">
        <v>1</v>
      </c>
      <c r="N42" s="127">
        <v>250</v>
      </c>
      <c r="O42" s="128">
        <f t="shared" si="15"/>
        <v>250</v>
      </c>
      <c r="P42" s="129"/>
      <c r="Q42" s="129">
        <f t="shared" si="16"/>
        <v>0</v>
      </c>
      <c r="R42" s="129">
        <v>-4.1000000000000002E-2</v>
      </c>
      <c r="S42" s="129">
        <f t="shared" si="17"/>
        <v>-4.1000000000000002E-2</v>
      </c>
      <c r="AA42" s="92">
        <v>0</v>
      </c>
      <c r="AZ42" s="92">
        <v>1</v>
      </c>
      <c r="BA42" s="92">
        <f t="shared" si="18"/>
        <v>250</v>
      </c>
      <c r="BB42" s="92">
        <f t="shared" si="19"/>
        <v>0</v>
      </c>
      <c r="BC42" s="92">
        <f t="shared" si="20"/>
        <v>0</v>
      </c>
      <c r="BD42" s="92">
        <f t="shared" si="21"/>
        <v>0</v>
      </c>
      <c r="BE42" s="92">
        <f t="shared" si="22"/>
        <v>0</v>
      </c>
    </row>
    <row r="43" spans="1:57">
      <c r="A43" s="123">
        <v>21</v>
      </c>
      <c r="B43" s="124" t="s">
        <v>154</v>
      </c>
      <c r="C43" s="125" t="s">
        <v>155</v>
      </c>
      <c r="D43" s="126" t="s">
        <v>113</v>
      </c>
      <c r="E43" s="127">
        <v>42.73</v>
      </c>
      <c r="F43" s="127">
        <v>45</v>
      </c>
      <c r="G43" s="128">
        <f t="shared" si="12"/>
        <v>1922.85</v>
      </c>
      <c r="H43" s="129"/>
      <c r="I43" s="129">
        <f t="shared" si="13"/>
        <v>0</v>
      </c>
      <c r="J43" s="129">
        <v>-1.2999999999999999E-2</v>
      </c>
      <c r="K43" s="129">
        <f t="shared" si="14"/>
        <v>-0.55548999999999993</v>
      </c>
      <c r="L43" s="126" t="s">
        <v>113</v>
      </c>
      <c r="M43" s="127">
        <v>42.73</v>
      </c>
      <c r="N43" s="127">
        <v>45</v>
      </c>
      <c r="O43" s="128">
        <f t="shared" si="15"/>
        <v>1922.85</v>
      </c>
      <c r="P43" s="129"/>
      <c r="Q43" s="129">
        <f t="shared" si="16"/>
        <v>0</v>
      </c>
      <c r="R43" s="129">
        <v>-1.2999999999999999E-2</v>
      </c>
      <c r="S43" s="129">
        <f t="shared" si="17"/>
        <v>-0.55548999999999993</v>
      </c>
      <c r="AA43" s="92">
        <v>0</v>
      </c>
      <c r="AZ43" s="92">
        <v>1</v>
      </c>
      <c r="BA43" s="92">
        <f t="shared" si="18"/>
        <v>1922.85</v>
      </c>
      <c r="BB43" s="92">
        <f t="shared" si="19"/>
        <v>0</v>
      </c>
      <c r="BC43" s="92">
        <f t="shared" si="20"/>
        <v>0</v>
      </c>
      <c r="BD43" s="92">
        <f t="shared" si="21"/>
        <v>0</v>
      </c>
      <c r="BE43" s="92">
        <f t="shared" si="22"/>
        <v>0</v>
      </c>
    </row>
    <row r="44" spans="1:57">
      <c r="A44" s="123">
        <v>22</v>
      </c>
      <c r="B44" s="124" t="s">
        <v>156</v>
      </c>
      <c r="C44" s="125" t="s">
        <v>157</v>
      </c>
      <c r="D44" s="126" t="s">
        <v>113</v>
      </c>
      <c r="E44" s="127">
        <v>2.8</v>
      </c>
      <c r="F44" s="127">
        <v>125</v>
      </c>
      <c r="G44" s="128">
        <f t="shared" si="12"/>
        <v>350</v>
      </c>
      <c r="H44" s="129"/>
      <c r="I44" s="129">
        <f t="shared" si="13"/>
        <v>0</v>
      </c>
      <c r="J44" s="129">
        <v>-3.6999999999999998E-2</v>
      </c>
      <c r="K44" s="129">
        <f t="shared" si="14"/>
        <v>-0.10359999999999998</v>
      </c>
      <c r="L44" s="126" t="s">
        <v>113</v>
      </c>
      <c r="M44" s="127">
        <v>2.8</v>
      </c>
      <c r="N44" s="127">
        <v>125</v>
      </c>
      <c r="O44" s="128">
        <f t="shared" si="15"/>
        <v>350</v>
      </c>
      <c r="P44" s="129"/>
      <c r="Q44" s="129">
        <f t="shared" si="16"/>
        <v>0</v>
      </c>
      <c r="R44" s="129">
        <v>-3.6999999999999998E-2</v>
      </c>
      <c r="S44" s="129">
        <f t="shared" si="17"/>
        <v>-0.10359999999999998</v>
      </c>
      <c r="AA44" s="92">
        <v>0</v>
      </c>
      <c r="AZ44" s="92">
        <v>1</v>
      </c>
      <c r="BA44" s="92">
        <f t="shared" si="18"/>
        <v>350</v>
      </c>
      <c r="BB44" s="92">
        <f t="shared" si="19"/>
        <v>0</v>
      </c>
      <c r="BC44" s="92">
        <f t="shared" si="20"/>
        <v>0</v>
      </c>
      <c r="BD44" s="92">
        <f t="shared" si="21"/>
        <v>0</v>
      </c>
      <c r="BE44" s="92">
        <f t="shared" si="22"/>
        <v>0</v>
      </c>
    </row>
    <row r="45" spans="1:57" ht="38.25">
      <c r="A45" s="130" t="s">
        <v>93</v>
      </c>
      <c r="B45" s="131" t="s">
        <v>94</v>
      </c>
      <c r="C45" s="132" t="s">
        <v>158</v>
      </c>
      <c r="D45" s="126"/>
      <c r="E45" s="127"/>
      <c r="F45" s="127"/>
      <c r="G45" s="128"/>
      <c r="H45" s="129"/>
      <c r="I45" s="129"/>
      <c r="J45" s="129"/>
      <c r="K45" s="129"/>
      <c r="L45" s="133" t="s">
        <v>113</v>
      </c>
      <c r="M45" s="134">
        <v>3.4</v>
      </c>
      <c r="N45" s="134">
        <v>420</v>
      </c>
      <c r="O45" s="135">
        <f t="shared" si="15"/>
        <v>1428</v>
      </c>
      <c r="P45" s="129"/>
      <c r="Q45" s="129">
        <f t="shared" si="16"/>
        <v>0</v>
      </c>
      <c r="R45" s="129"/>
      <c r="S45" s="129"/>
    </row>
    <row r="46" spans="1:57">
      <c r="A46" s="123">
        <v>23</v>
      </c>
      <c r="B46" s="124" t="s">
        <v>159</v>
      </c>
      <c r="C46" s="125" t="s">
        <v>160</v>
      </c>
      <c r="D46" s="126" t="s">
        <v>113</v>
      </c>
      <c r="E46" s="127">
        <v>1.65</v>
      </c>
      <c r="F46" s="127">
        <v>85</v>
      </c>
      <c r="G46" s="128">
        <f t="shared" si="12"/>
        <v>140.25</v>
      </c>
      <c r="H46" s="129"/>
      <c r="I46" s="129">
        <f t="shared" si="13"/>
        <v>0</v>
      </c>
      <c r="J46" s="129">
        <v>-0.105</v>
      </c>
      <c r="K46" s="129">
        <f t="shared" si="14"/>
        <v>-0.17324999999999999</v>
      </c>
      <c r="L46" s="126" t="s">
        <v>113</v>
      </c>
      <c r="M46" s="127">
        <v>1</v>
      </c>
      <c r="N46" s="127">
        <v>85</v>
      </c>
      <c r="O46" s="128">
        <f t="shared" si="15"/>
        <v>85</v>
      </c>
      <c r="P46" s="129"/>
      <c r="Q46" s="129">
        <f t="shared" si="16"/>
        <v>0</v>
      </c>
      <c r="R46" s="129">
        <v>-0.105</v>
      </c>
      <c r="S46" s="129">
        <f t="shared" si="17"/>
        <v>-0.105</v>
      </c>
      <c r="AA46" s="92">
        <v>0</v>
      </c>
      <c r="AZ46" s="92">
        <v>1</v>
      </c>
      <c r="BA46" s="92">
        <f>IF(AZ46=1,G46,0)</f>
        <v>140.25</v>
      </c>
      <c r="BB46" s="92">
        <f>IF(AZ46=2,G46,0)</f>
        <v>0</v>
      </c>
      <c r="BC46" s="92">
        <f>IF(AZ46=3,G46,0)</f>
        <v>0</v>
      </c>
      <c r="BD46" s="92">
        <f>IF(AZ46=4,G46,0)</f>
        <v>0</v>
      </c>
      <c r="BE46" s="92">
        <f>IF(AZ46=5,G46,0)</f>
        <v>0</v>
      </c>
    </row>
    <row r="47" spans="1:57" ht="25.5">
      <c r="A47" s="130" t="s">
        <v>93</v>
      </c>
      <c r="B47" s="131" t="s">
        <v>94</v>
      </c>
      <c r="C47" s="132" t="s">
        <v>161</v>
      </c>
      <c r="D47" s="126"/>
      <c r="E47" s="127"/>
      <c r="F47" s="127"/>
      <c r="G47" s="128"/>
      <c r="H47" s="129"/>
      <c r="I47" s="129"/>
      <c r="J47" s="129"/>
      <c r="K47" s="129"/>
      <c r="L47" s="133" t="s">
        <v>162</v>
      </c>
      <c r="M47" s="134">
        <v>2</v>
      </c>
      <c r="N47" s="134">
        <v>500</v>
      </c>
      <c r="O47" s="135">
        <f t="shared" si="15"/>
        <v>1000</v>
      </c>
      <c r="P47" s="129"/>
      <c r="Q47" s="129">
        <f t="shared" si="16"/>
        <v>0</v>
      </c>
      <c r="R47" s="129"/>
      <c r="S47" s="129"/>
    </row>
    <row r="48" spans="1:57">
      <c r="A48" s="136"/>
      <c r="B48" s="137" t="s">
        <v>104</v>
      </c>
      <c r="C48" s="138" t="str">
        <f>CONCATENATE(B34," ",C34)</f>
        <v>96 Bourání konstrukcí</v>
      </c>
      <c r="D48" s="139"/>
      <c r="E48" s="140"/>
      <c r="F48" s="140"/>
      <c r="G48" s="141">
        <f>SUM(G34:G46)</f>
        <v>9074.3449999999993</v>
      </c>
      <c r="H48" s="142"/>
      <c r="I48" s="143">
        <f>SUM(I34:I46)</f>
        <v>0</v>
      </c>
      <c r="J48" s="142"/>
      <c r="K48" s="143">
        <f>SUM(K34:K46)</f>
        <v>-4.8677400000000004</v>
      </c>
      <c r="L48" s="139"/>
      <c r="M48" s="140"/>
      <c r="N48" s="140"/>
      <c r="O48" s="141">
        <f>SUM(O34:O47)</f>
        <v>11447.094999999999</v>
      </c>
      <c r="P48" s="142"/>
      <c r="Q48" s="143">
        <f>SUM(Q34:Q46)</f>
        <v>0</v>
      </c>
      <c r="R48" s="142"/>
      <c r="S48" s="143">
        <f>SUM(S34:S46)</f>
        <v>-4.7994900000000005</v>
      </c>
      <c r="BA48" s="144">
        <f>SUM(BA34:BA46)</f>
        <v>9074.3449999999993</v>
      </c>
      <c r="BB48" s="144">
        <f>SUM(BB34:BB46)</f>
        <v>0</v>
      </c>
      <c r="BC48" s="144">
        <f>SUM(BC34:BC46)</f>
        <v>0</v>
      </c>
      <c r="BD48" s="144">
        <f>SUM(BD34:BD46)</f>
        <v>0</v>
      </c>
      <c r="BE48" s="144">
        <f>SUM(BE34:BE46)</f>
        <v>0</v>
      </c>
    </row>
    <row r="49" spans="1:57">
      <c r="A49" s="116" t="s">
        <v>87</v>
      </c>
      <c r="B49" s="117" t="s">
        <v>163</v>
      </c>
      <c r="C49" s="118" t="s">
        <v>164</v>
      </c>
      <c r="D49" s="119"/>
      <c r="E49" s="120"/>
      <c r="F49" s="120"/>
      <c r="G49" s="121"/>
      <c r="H49" s="122"/>
      <c r="I49" s="122"/>
      <c r="J49" s="122"/>
      <c r="K49" s="122"/>
      <c r="L49" s="119"/>
      <c r="M49" s="120"/>
      <c r="N49" s="120"/>
      <c r="O49" s="121"/>
      <c r="P49" s="122"/>
      <c r="Q49" s="122"/>
      <c r="R49" s="122"/>
      <c r="S49" s="122"/>
    </row>
    <row r="50" spans="1:57">
      <c r="A50" s="123">
        <v>24</v>
      </c>
      <c r="B50" s="124" t="s">
        <v>165</v>
      </c>
      <c r="C50" s="125" t="s">
        <v>166</v>
      </c>
      <c r="D50" s="126" t="s">
        <v>92</v>
      </c>
      <c r="E50" s="127">
        <v>13.4</v>
      </c>
      <c r="F50" s="127">
        <v>125</v>
      </c>
      <c r="G50" s="128">
        <f t="shared" ref="G50:G58" si="23">E50*F50</f>
        <v>1675</v>
      </c>
      <c r="H50" s="129">
        <v>0</v>
      </c>
      <c r="I50" s="129">
        <f t="shared" ref="I50:I58" si="24">E50*H50</f>
        <v>0</v>
      </c>
      <c r="J50" s="129">
        <v>-6.8000000000000005E-2</v>
      </c>
      <c r="K50" s="129">
        <f t="shared" ref="K50:K58" si="25">E50*J50</f>
        <v>-0.91120000000000012</v>
      </c>
      <c r="L50" s="126" t="s">
        <v>92</v>
      </c>
      <c r="M50" s="127">
        <v>13.4</v>
      </c>
      <c r="N50" s="127">
        <v>125</v>
      </c>
      <c r="O50" s="128">
        <f t="shared" ref="O50:O63" si="26">M50*N50</f>
        <v>1675</v>
      </c>
      <c r="P50" s="129">
        <v>0</v>
      </c>
      <c r="Q50" s="129">
        <f t="shared" ref="Q50:Q58" si="27">M50*P50</f>
        <v>0</v>
      </c>
      <c r="R50" s="129">
        <v>-6.8000000000000005E-2</v>
      </c>
      <c r="S50" s="129">
        <f t="shared" ref="S50:S58" si="28">M50*R50</f>
        <v>-0.91120000000000012</v>
      </c>
      <c r="AA50" s="92">
        <v>0</v>
      </c>
      <c r="AZ50" s="92">
        <v>1</v>
      </c>
      <c r="BA50" s="92">
        <f t="shared" ref="BA50:BA58" si="29">IF(AZ50=1,G50,0)</f>
        <v>1675</v>
      </c>
      <c r="BB50" s="92">
        <f t="shared" ref="BB50:BB58" si="30">IF(AZ50=2,G50,0)</f>
        <v>0</v>
      </c>
      <c r="BC50" s="92">
        <f t="shared" ref="BC50:BC58" si="31">IF(AZ50=3,G50,0)</f>
        <v>0</v>
      </c>
      <c r="BD50" s="92">
        <f t="shared" ref="BD50:BD58" si="32">IF(AZ50=4,G50,0)</f>
        <v>0</v>
      </c>
      <c r="BE50" s="92">
        <f t="shared" ref="BE50:BE58" si="33">IF(AZ50=5,G50,0)</f>
        <v>0</v>
      </c>
    </row>
    <row r="51" spans="1:57">
      <c r="A51" s="123">
        <v>25</v>
      </c>
      <c r="B51" s="124" t="s">
        <v>167</v>
      </c>
      <c r="C51" s="125" t="s">
        <v>168</v>
      </c>
      <c r="D51" s="126" t="s">
        <v>92</v>
      </c>
      <c r="E51" s="127">
        <v>19.399999999999999</v>
      </c>
      <c r="F51" s="127">
        <v>95</v>
      </c>
      <c r="G51" s="128">
        <f t="shared" si="23"/>
        <v>1842.9999999999998</v>
      </c>
      <c r="H51" s="129">
        <v>0</v>
      </c>
      <c r="I51" s="129">
        <f t="shared" si="24"/>
        <v>0</v>
      </c>
      <c r="J51" s="129">
        <v>-4.5999999999999999E-2</v>
      </c>
      <c r="K51" s="129">
        <f t="shared" si="25"/>
        <v>-0.89239999999999997</v>
      </c>
      <c r="L51" s="126" t="s">
        <v>92</v>
      </c>
      <c r="M51" s="127">
        <v>19.399999999999999</v>
      </c>
      <c r="N51" s="127">
        <v>95</v>
      </c>
      <c r="O51" s="128">
        <f t="shared" si="26"/>
        <v>1842.9999999999998</v>
      </c>
      <c r="P51" s="129">
        <v>0</v>
      </c>
      <c r="Q51" s="129">
        <f t="shared" si="27"/>
        <v>0</v>
      </c>
      <c r="R51" s="129">
        <v>-4.5999999999999999E-2</v>
      </c>
      <c r="S51" s="129">
        <f t="shared" si="28"/>
        <v>-0.89239999999999997</v>
      </c>
      <c r="AA51" s="92">
        <v>0</v>
      </c>
      <c r="AZ51" s="92">
        <v>1</v>
      </c>
      <c r="BA51" s="92">
        <f t="shared" si="29"/>
        <v>1842.9999999999998</v>
      </c>
      <c r="BB51" s="92">
        <f t="shared" si="30"/>
        <v>0</v>
      </c>
      <c r="BC51" s="92">
        <f t="shared" si="31"/>
        <v>0</v>
      </c>
      <c r="BD51" s="92">
        <f t="shared" si="32"/>
        <v>0</v>
      </c>
      <c r="BE51" s="92">
        <f t="shared" si="33"/>
        <v>0</v>
      </c>
    </row>
    <row r="52" spans="1:57">
      <c r="A52" s="123">
        <v>26</v>
      </c>
      <c r="B52" s="124" t="s">
        <v>169</v>
      </c>
      <c r="C52" s="125" t="s">
        <v>170</v>
      </c>
      <c r="D52" s="126" t="s">
        <v>113</v>
      </c>
      <c r="E52" s="127">
        <v>7.9</v>
      </c>
      <c r="F52" s="127">
        <v>75</v>
      </c>
      <c r="G52" s="128">
        <f t="shared" si="23"/>
        <v>592.5</v>
      </c>
      <c r="H52" s="129"/>
      <c r="I52" s="129">
        <f t="shared" si="24"/>
        <v>0</v>
      </c>
      <c r="J52" s="129">
        <v>-6.0000000000000001E-3</v>
      </c>
      <c r="K52" s="129">
        <f t="shared" si="25"/>
        <v>-4.7400000000000005E-2</v>
      </c>
      <c r="L52" s="126" t="s">
        <v>113</v>
      </c>
      <c r="M52" s="127">
        <v>7.9</v>
      </c>
      <c r="N52" s="127">
        <v>75</v>
      </c>
      <c r="O52" s="128">
        <f t="shared" si="26"/>
        <v>592.5</v>
      </c>
      <c r="P52" s="129"/>
      <c r="Q52" s="129">
        <f t="shared" si="27"/>
        <v>0</v>
      </c>
      <c r="R52" s="129">
        <v>-6.0000000000000001E-3</v>
      </c>
      <c r="S52" s="129">
        <f t="shared" si="28"/>
        <v>-4.7400000000000005E-2</v>
      </c>
      <c r="AA52" s="92">
        <v>0</v>
      </c>
      <c r="AZ52" s="92">
        <v>1</v>
      </c>
      <c r="BA52" s="92">
        <f t="shared" si="29"/>
        <v>592.5</v>
      </c>
      <c r="BB52" s="92">
        <f t="shared" si="30"/>
        <v>0</v>
      </c>
      <c r="BC52" s="92">
        <f t="shared" si="31"/>
        <v>0</v>
      </c>
      <c r="BD52" s="92">
        <f t="shared" si="32"/>
        <v>0</v>
      </c>
      <c r="BE52" s="92">
        <f t="shared" si="33"/>
        <v>0</v>
      </c>
    </row>
    <row r="53" spans="1:57">
      <c r="A53" s="123">
        <v>27</v>
      </c>
      <c r="B53" s="124" t="s">
        <v>171</v>
      </c>
      <c r="C53" s="125" t="s">
        <v>172</v>
      </c>
      <c r="D53" s="126" t="s">
        <v>113</v>
      </c>
      <c r="E53" s="127">
        <v>14.8</v>
      </c>
      <c r="F53" s="127">
        <v>85</v>
      </c>
      <c r="G53" s="128">
        <f t="shared" si="23"/>
        <v>1258</v>
      </c>
      <c r="H53" s="129"/>
      <c r="I53" s="129">
        <f t="shared" si="24"/>
        <v>0</v>
      </c>
      <c r="J53" s="129">
        <v>-8.9999999999999993E-3</v>
      </c>
      <c r="K53" s="129">
        <f t="shared" si="25"/>
        <v>-0.13319999999999999</v>
      </c>
      <c r="L53" s="126" t="s">
        <v>113</v>
      </c>
      <c r="M53" s="127">
        <v>14.8</v>
      </c>
      <c r="N53" s="127">
        <v>85</v>
      </c>
      <c r="O53" s="128">
        <f t="shared" si="26"/>
        <v>1258</v>
      </c>
      <c r="P53" s="129"/>
      <c r="Q53" s="129">
        <f t="shared" si="27"/>
        <v>0</v>
      </c>
      <c r="R53" s="129">
        <v>-8.9999999999999993E-3</v>
      </c>
      <c r="S53" s="129">
        <f t="shared" si="28"/>
        <v>-0.13319999999999999</v>
      </c>
      <c r="AA53" s="92">
        <v>0</v>
      </c>
      <c r="AZ53" s="92">
        <v>1</v>
      </c>
      <c r="BA53" s="92">
        <f t="shared" si="29"/>
        <v>1258</v>
      </c>
      <c r="BB53" s="92">
        <f t="shared" si="30"/>
        <v>0</v>
      </c>
      <c r="BC53" s="92">
        <f t="shared" si="31"/>
        <v>0</v>
      </c>
      <c r="BD53" s="92">
        <f t="shared" si="32"/>
        <v>0</v>
      </c>
      <c r="BE53" s="92">
        <f t="shared" si="33"/>
        <v>0</v>
      </c>
    </row>
    <row r="54" spans="1:57">
      <c r="A54" s="123">
        <v>28</v>
      </c>
      <c r="B54" s="124" t="s">
        <v>173</v>
      </c>
      <c r="C54" s="125" t="s">
        <v>174</v>
      </c>
      <c r="D54" s="126" t="s">
        <v>175</v>
      </c>
      <c r="E54" s="127">
        <v>21.72</v>
      </c>
      <c r="F54" s="127">
        <v>110</v>
      </c>
      <c r="G54" s="128">
        <f t="shared" si="23"/>
        <v>2389.1999999999998</v>
      </c>
      <c r="H54" s="129">
        <v>0</v>
      </c>
      <c r="I54" s="129">
        <f t="shared" si="24"/>
        <v>0</v>
      </c>
      <c r="J54" s="129">
        <v>0</v>
      </c>
      <c r="K54" s="129">
        <f t="shared" si="25"/>
        <v>0</v>
      </c>
      <c r="L54" s="126" t="s">
        <v>175</v>
      </c>
      <c r="M54" s="127">
        <v>21.72</v>
      </c>
      <c r="N54" s="127">
        <v>110</v>
      </c>
      <c r="O54" s="128">
        <f t="shared" si="26"/>
        <v>2389.1999999999998</v>
      </c>
      <c r="P54" s="129">
        <v>0</v>
      </c>
      <c r="Q54" s="129">
        <f t="shared" si="27"/>
        <v>0</v>
      </c>
      <c r="R54" s="129">
        <v>0</v>
      </c>
      <c r="S54" s="129">
        <f t="shared" si="28"/>
        <v>0</v>
      </c>
      <c r="AA54" s="92">
        <v>0</v>
      </c>
      <c r="AZ54" s="92">
        <v>1</v>
      </c>
      <c r="BA54" s="92">
        <f t="shared" si="29"/>
        <v>2389.1999999999998</v>
      </c>
      <c r="BB54" s="92">
        <f t="shared" si="30"/>
        <v>0</v>
      </c>
      <c r="BC54" s="92">
        <f t="shared" si="31"/>
        <v>0</v>
      </c>
      <c r="BD54" s="92">
        <f t="shared" si="32"/>
        <v>0</v>
      </c>
      <c r="BE54" s="92">
        <f t="shared" si="33"/>
        <v>0</v>
      </c>
    </row>
    <row r="55" spans="1:57">
      <c r="A55" s="123">
        <v>29</v>
      </c>
      <c r="B55" s="124" t="s">
        <v>176</v>
      </c>
      <c r="C55" s="125" t="s">
        <v>177</v>
      </c>
      <c r="D55" s="126" t="s">
        <v>175</v>
      </c>
      <c r="E55" s="127">
        <v>7.24</v>
      </c>
      <c r="F55" s="127">
        <v>250</v>
      </c>
      <c r="G55" s="128">
        <f t="shared" si="23"/>
        <v>1810</v>
      </c>
      <c r="H55" s="129">
        <v>0</v>
      </c>
      <c r="I55" s="129">
        <f t="shared" si="24"/>
        <v>0</v>
      </c>
      <c r="J55" s="129">
        <v>0</v>
      </c>
      <c r="K55" s="129">
        <f t="shared" si="25"/>
        <v>0</v>
      </c>
      <c r="L55" s="126" t="s">
        <v>175</v>
      </c>
      <c r="M55" s="127">
        <v>7.24</v>
      </c>
      <c r="N55" s="127">
        <v>250</v>
      </c>
      <c r="O55" s="128">
        <f t="shared" si="26"/>
        <v>1810</v>
      </c>
      <c r="P55" s="129">
        <v>0</v>
      </c>
      <c r="Q55" s="129">
        <f t="shared" si="27"/>
        <v>0</v>
      </c>
      <c r="R55" s="129">
        <v>0</v>
      </c>
      <c r="S55" s="129">
        <f t="shared" si="28"/>
        <v>0</v>
      </c>
      <c r="AA55" s="92">
        <v>0</v>
      </c>
      <c r="AZ55" s="92">
        <v>1</v>
      </c>
      <c r="BA55" s="92">
        <f t="shared" si="29"/>
        <v>1810</v>
      </c>
      <c r="BB55" s="92">
        <f t="shared" si="30"/>
        <v>0</v>
      </c>
      <c r="BC55" s="92">
        <f t="shared" si="31"/>
        <v>0</v>
      </c>
      <c r="BD55" s="92">
        <f t="shared" si="32"/>
        <v>0</v>
      </c>
      <c r="BE55" s="92">
        <f t="shared" si="33"/>
        <v>0</v>
      </c>
    </row>
    <row r="56" spans="1:57">
      <c r="A56" s="123">
        <v>30</v>
      </c>
      <c r="B56" s="124" t="s">
        <v>178</v>
      </c>
      <c r="C56" s="125" t="s">
        <v>179</v>
      </c>
      <c r="D56" s="126" t="s">
        <v>175</v>
      </c>
      <c r="E56" s="127">
        <v>3</v>
      </c>
      <c r="F56" s="127">
        <v>850</v>
      </c>
      <c r="G56" s="128">
        <f t="shared" si="23"/>
        <v>2550</v>
      </c>
      <c r="H56" s="129">
        <v>0</v>
      </c>
      <c r="I56" s="129">
        <f t="shared" si="24"/>
        <v>0</v>
      </c>
      <c r="J56" s="129">
        <v>0</v>
      </c>
      <c r="K56" s="129">
        <f t="shared" si="25"/>
        <v>0</v>
      </c>
      <c r="L56" s="126" t="s">
        <v>175</v>
      </c>
      <c r="M56" s="127">
        <v>3</v>
      </c>
      <c r="N56" s="127">
        <v>850</v>
      </c>
      <c r="O56" s="128">
        <f t="shared" si="26"/>
        <v>2550</v>
      </c>
      <c r="P56" s="129">
        <v>0</v>
      </c>
      <c r="Q56" s="129">
        <f t="shared" si="27"/>
        <v>0</v>
      </c>
      <c r="R56" s="129">
        <v>0</v>
      </c>
      <c r="S56" s="129">
        <f t="shared" si="28"/>
        <v>0</v>
      </c>
      <c r="AA56" s="92">
        <v>0</v>
      </c>
      <c r="AZ56" s="92">
        <v>1</v>
      </c>
      <c r="BA56" s="92">
        <f t="shared" si="29"/>
        <v>2550</v>
      </c>
      <c r="BB56" s="92">
        <f t="shared" si="30"/>
        <v>0</v>
      </c>
      <c r="BC56" s="92">
        <f t="shared" si="31"/>
        <v>0</v>
      </c>
      <c r="BD56" s="92">
        <f t="shared" si="32"/>
        <v>0</v>
      </c>
      <c r="BE56" s="92">
        <f t="shared" si="33"/>
        <v>0</v>
      </c>
    </row>
    <row r="57" spans="1:57">
      <c r="A57" s="123">
        <v>31</v>
      </c>
      <c r="B57" s="124" t="s">
        <v>180</v>
      </c>
      <c r="C57" s="125" t="s">
        <v>181</v>
      </c>
      <c r="D57" s="126" t="s">
        <v>113</v>
      </c>
      <c r="E57" s="127">
        <v>94.5</v>
      </c>
      <c r="F57" s="127">
        <v>45</v>
      </c>
      <c r="G57" s="128">
        <f t="shared" si="23"/>
        <v>4252.5</v>
      </c>
      <c r="H57" s="129"/>
      <c r="I57" s="129">
        <f t="shared" si="24"/>
        <v>0</v>
      </c>
      <c r="J57" s="129">
        <v>-2E-3</v>
      </c>
      <c r="K57" s="129">
        <f t="shared" si="25"/>
        <v>-0.189</v>
      </c>
      <c r="L57" s="126" t="s">
        <v>113</v>
      </c>
      <c r="M57" s="127">
        <v>94.5</v>
      </c>
      <c r="N57" s="127">
        <v>45</v>
      </c>
      <c r="O57" s="128">
        <f t="shared" si="26"/>
        <v>4252.5</v>
      </c>
      <c r="P57" s="129"/>
      <c r="Q57" s="129">
        <f t="shared" si="27"/>
        <v>0</v>
      </c>
      <c r="R57" s="129">
        <v>-2E-3</v>
      </c>
      <c r="S57" s="129">
        <f t="shared" si="28"/>
        <v>-0.189</v>
      </c>
      <c r="AA57" s="92">
        <v>0</v>
      </c>
      <c r="AZ57" s="92">
        <v>1</v>
      </c>
      <c r="BA57" s="92">
        <f t="shared" si="29"/>
        <v>4252.5</v>
      </c>
      <c r="BB57" s="92">
        <f t="shared" si="30"/>
        <v>0</v>
      </c>
      <c r="BC57" s="92">
        <f t="shared" si="31"/>
        <v>0</v>
      </c>
      <c r="BD57" s="92">
        <f t="shared" si="32"/>
        <v>0</v>
      </c>
      <c r="BE57" s="92">
        <f t="shared" si="33"/>
        <v>0</v>
      </c>
    </row>
    <row r="58" spans="1:57">
      <c r="A58" s="123">
        <v>32</v>
      </c>
      <c r="B58" s="124" t="s">
        <v>182</v>
      </c>
      <c r="C58" s="125" t="s">
        <v>183</v>
      </c>
      <c r="D58" s="126" t="s">
        <v>175</v>
      </c>
      <c r="E58" s="127">
        <v>7.24</v>
      </c>
      <c r="F58" s="127">
        <v>120</v>
      </c>
      <c r="G58" s="128">
        <f t="shared" si="23"/>
        <v>868.80000000000007</v>
      </c>
      <c r="H58" s="129">
        <v>0</v>
      </c>
      <c r="I58" s="129">
        <f t="shared" si="24"/>
        <v>0</v>
      </c>
      <c r="J58" s="129">
        <v>0</v>
      </c>
      <c r="K58" s="129">
        <f t="shared" si="25"/>
        <v>0</v>
      </c>
      <c r="L58" s="126" t="s">
        <v>175</v>
      </c>
      <c r="M58" s="127">
        <v>7.24</v>
      </c>
      <c r="N58" s="127">
        <v>120</v>
      </c>
      <c r="O58" s="128">
        <f t="shared" si="26"/>
        <v>868.80000000000007</v>
      </c>
      <c r="P58" s="129">
        <v>0</v>
      </c>
      <c r="Q58" s="129">
        <f t="shared" si="27"/>
        <v>0</v>
      </c>
      <c r="R58" s="129">
        <v>0</v>
      </c>
      <c r="S58" s="129">
        <f t="shared" si="28"/>
        <v>0</v>
      </c>
      <c r="AA58" s="92">
        <v>0</v>
      </c>
      <c r="AZ58" s="92">
        <v>1</v>
      </c>
      <c r="BA58" s="92">
        <f t="shared" si="29"/>
        <v>868.80000000000007</v>
      </c>
      <c r="BB58" s="92">
        <f t="shared" si="30"/>
        <v>0</v>
      </c>
      <c r="BC58" s="92">
        <f t="shared" si="31"/>
        <v>0</v>
      </c>
      <c r="BD58" s="92">
        <f t="shared" si="32"/>
        <v>0</v>
      </c>
      <c r="BE58" s="92">
        <f t="shared" si="33"/>
        <v>0</v>
      </c>
    </row>
    <row r="59" spans="1:57" ht="25.5">
      <c r="A59" s="130" t="s">
        <v>93</v>
      </c>
      <c r="B59" s="131" t="s">
        <v>94</v>
      </c>
      <c r="C59" s="132" t="s">
        <v>184</v>
      </c>
      <c r="D59" s="126"/>
      <c r="E59" s="127"/>
      <c r="F59" s="127"/>
      <c r="G59" s="128"/>
      <c r="H59" s="129"/>
      <c r="I59" s="129"/>
      <c r="J59" s="129"/>
      <c r="K59" s="129"/>
      <c r="L59" s="133" t="s">
        <v>103</v>
      </c>
      <c r="M59" s="134">
        <v>2</v>
      </c>
      <c r="N59" s="134">
        <v>450</v>
      </c>
      <c r="O59" s="135">
        <f t="shared" si="26"/>
        <v>900</v>
      </c>
      <c r="P59" s="129"/>
      <c r="Q59" s="129"/>
      <c r="R59" s="129"/>
      <c r="S59" s="129"/>
    </row>
    <row r="60" spans="1:57" ht="25.5">
      <c r="A60" s="130" t="s">
        <v>93</v>
      </c>
      <c r="B60" s="131" t="s">
        <v>94</v>
      </c>
      <c r="C60" s="132" t="s">
        <v>185</v>
      </c>
      <c r="D60" s="126"/>
      <c r="E60" s="127"/>
      <c r="F60" s="127"/>
      <c r="G60" s="128"/>
      <c r="H60" s="129"/>
      <c r="I60" s="129"/>
      <c r="J60" s="129"/>
      <c r="K60" s="129"/>
      <c r="L60" s="133" t="s">
        <v>175</v>
      </c>
      <c r="M60" s="134">
        <v>5.0999999999999996</v>
      </c>
      <c r="N60" s="134">
        <v>110</v>
      </c>
      <c r="O60" s="135">
        <f t="shared" si="26"/>
        <v>561</v>
      </c>
      <c r="P60" s="129"/>
      <c r="Q60" s="129"/>
      <c r="R60" s="129"/>
      <c r="S60" s="129"/>
    </row>
    <row r="61" spans="1:57" ht="25.5">
      <c r="A61" s="130" t="s">
        <v>93</v>
      </c>
      <c r="B61" s="131" t="s">
        <v>94</v>
      </c>
      <c r="C61" s="132" t="s">
        <v>186</v>
      </c>
      <c r="D61" s="126"/>
      <c r="E61" s="127"/>
      <c r="F61" s="127"/>
      <c r="G61" s="128"/>
      <c r="H61" s="129"/>
      <c r="I61" s="129"/>
      <c r="J61" s="129"/>
      <c r="K61" s="129"/>
      <c r="L61" s="133" t="s">
        <v>175</v>
      </c>
      <c r="M61" s="134">
        <v>1.7</v>
      </c>
      <c r="N61" s="134">
        <v>250</v>
      </c>
      <c r="O61" s="135">
        <f t="shared" si="26"/>
        <v>425</v>
      </c>
      <c r="P61" s="129"/>
      <c r="Q61" s="129"/>
      <c r="R61" s="129"/>
      <c r="S61" s="129"/>
    </row>
    <row r="62" spans="1:57" ht="25.5">
      <c r="A62" s="130" t="s">
        <v>93</v>
      </c>
      <c r="B62" s="131" t="s">
        <v>94</v>
      </c>
      <c r="C62" s="132" t="s">
        <v>187</v>
      </c>
      <c r="D62" s="126"/>
      <c r="E62" s="127"/>
      <c r="F62" s="127"/>
      <c r="G62" s="128"/>
      <c r="H62" s="129"/>
      <c r="I62" s="129"/>
      <c r="J62" s="129"/>
      <c r="K62" s="129"/>
      <c r="L62" s="133" t="s">
        <v>175</v>
      </c>
      <c r="M62" s="134">
        <v>3</v>
      </c>
      <c r="N62" s="134">
        <v>850</v>
      </c>
      <c r="O62" s="135">
        <f t="shared" si="26"/>
        <v>2550</v>
      </c>
      <c r="P62" s="129"/>
      <c r="Q62" s="129"/>
      <c r="R62" s="129"/>
      <c r="S62" s="129"/>
    </row>
    <row r="63" spans="1:57" ht="26.25" customHeight="1">
      <c r="A63" s="130" t="s">
        <v>93</v>
      </c>
      <c r="B63" s="131" t="s">
        <v>94</v>
      </c>
      <c r="C63" s="132" t="s">
        <v>188</v>
      </c>
      <c r="D63" s="126"/>
      <c r="E63" s="127"/>
      <c r="F63" s="127"/>
      <c r="G63" s="128"/>
      <c r="H63" s="129"/>
      <c r="I63" s="129"/>
      <c r="J63" s="129"/>
      <c r="K63" s="129"/>
      <c r="L63" s="133" t="s">
        <v>175</v>
      </c>
      <c r="M63" s="134">
        <v>5.0999999999999996</v>
      </c>
      <c r="N63" s="134">
        <v>120</v>
      </c>
      <c r="O63" s="135">
        <f t="shared" si="26"/>
        <v>612</v>
      </c>
      <c r="P63" s="129"/>
      <c r="Q63" s="129"/>
      <c r="R63" s="129"/>
      <c r="S63" s="129"/>
    </row>
    <row r="64" spans="1:57">
      <c r="A64" s="136"/>
      <c r="B64" s="137" t="s">
        <v>104</v>
      </c>
      <c r="C64" s="138" t="str">
        <f>CONCATENATE(B49," ",C49)</f>
        <v>97 Prorážení otvorů</v>
      </c>
      <c r="D64" s="139"/>
      <c r="E64" s="140"/>
      <c r="F64" s="140"/>
      <c r="G64" s="141">
        <f>SUM(G49:G58)</f>
        <v>17239</v>
      </c>
      <c r="H64" s="142"/>
      <c r="I64" s="143">
        <f>SUM(I49:I58)</f>
        <v>0</v>
      </c>
      <c r="J64" s="142"/>
      <c r="K64" s="143">
        <f>SUM(K49:K58)</f>
        <v>-2.1732</v>
      </c>
      <c r="L64" s="139"/>
      <c r="M64" s="140"/>
      <c r="N64" s="140"/>
      <c r="O64" s="141">
        <f>SUM(O49:O63)</f>
        <v>22287</v>
      </c>
      <c r="P64" s="142"/>
      <c r="Q64" s="143">
        <f>SUM(Q49:Q58)</f>
        <v>0</v>
      </c>
      <c r="R64" s="142"/>
      <c r="S64" s="143">
        <f>SUM(S49:S58)</f>
        <v>-2.1732</v>
      </c>
      <c r="BA64" s="144">
        <f>SUM(BA49:BA58)</f>
        <v>17239</v>
      </c>
      <c r="BB64" s="144">
        <f>SUM(BB49:BB58)</f>
        <v>0</v>
      </c>
      <c r="BC64" s="144">
        <f>SUM(BC49:BC58)</f>
        <v>0</v>
      </c>
      <c r="BD64" s="144">
        <f>SUM(BD49:BD58)</f>
        <v>0</v>
      </c>
      <c r="BE64" s="144">
        <f>SUM(BE49:BE58)</f>
        <v>0</v>
      </c>
    </row>
    <row r="65" spans="1:57">
      <c r="A65" s="116" t="s">
        <v>87</v>
      </c>
      <c r="B65" s="117" t="s">
        <v>189</v>
      </c>
      <c r="C65" s="118" t="s">
        <v>190</v>
      </c>
      <c r="D65" s="119"/>
      <c r="E65" s="120"/>
      <c r="F65" s="120"/>
      <c r="G65" s="121"/>
      <c r="H65" s="122"/>
      <c r="I65" s="122"/>
      <c r="J65" s="122"/>
      <c r="K65" s="122"/>
      <c r="L65" s="119"/>
      <c r="M65" s="120"/>
      <c r="N65" s="120"/>
      <c r="O65" s="121"/>
      <c r="P65" s="122"/>
      <c r="Q65" s="122"/>
      <c r="R65" s="122"/>
      <c r="S65" s="122"/>
    </row>
    <row r="66" spans="1:57">
      <c r="A66" s="123">
        <v>33</v>
      </c>
      <c r="B66" s="124" t="s">
        <v>191</v>
      </c>
      <c r="C66" s="125" t="s">
        <v>192</v>
      </c>
      <c r="D66" s="126" t="s">
        <v>175</v>
      </c>
      <c r="E66" s="127">
        <v>4.4000000000000004</v>
      </c>
      <c r="F66" s="127">
        <v>2200</v>
      </c>
      <c r="G66" s="128">
        <f>E66*F66</f>
        <v>9680</v>
      </c>
      <c r="H66" s="129">
        <v>0</v>
      </c>
      <c r="I66" s="129">
        <f>E66*H66</f>
        <v>0</v>
      </c>
      <c r="J66" s="129">
        <v>0</v>
      </c>
      <c r="K66" s="129">
        <f>E66*J66</f>
        <v>0</v>
      </c>
      <c r="L66" s="126" t="s">
        <v>175</v>
      </c>
      <c r="M66" s="127">
        <v>4.4000000000000004</v>
      </c>
      <c r="N66" s="127">
        <v>2200</v>
      </c>
      <c r="O66" s="128">
        <f>M66*N66</f>
        <v>9680</v>
      </c>
      <c r="P66" s="129">
        <v>0</v>
      </c>
      <c r="Q66" s="129">
        <f>M66*P66</f>
        <v>0</v>
      </c>
      <c r="R66" s="129">
        <v>0</v>
      </c>
      <c r="S66" s="129">
        <f>M66*R66</f>
        <v>0</v>
      </c>
      <c r="AA66" s="92">
        <v>0</v>
      </c>
      <c r="AZ66" s="92">
        <v>1</v>
      </c>
      <c r="BA66" s="92">
        <f>IF(AZ66=1,G66,0)</f>
        <v>9680</v>
      </c>
      <c r="BB66" s="92">
        <f>IF(AZ66=2,G66,0)</f>
        <v>0</v>
      </c>
      <c r="BC66" s="92">
        <f>IF(AZ66=3,G66,0)</f>
        <v>0</v>
      </c>
      <c r="BD66" s="92">
        <f>IF(AZ66=4,G66,0)</f>
        <v>0</v>
      </c>
      <c r="BE66" s="92">
        <f>IF(AZ66=5,G66,0)</f>
        <v>0</v>
      </c>
    </row>
    <row r="67" spans="1:57" ht="25.5">
      <c r="A67" s="130" t="s">
        <v>93</v>
      </c>
      <c r="B67" s="131" t="s">
        <v>94</v>
      </c>
      <c r="C67" s="132" t="s">
        <v>193</v>
      </c>
      <c r="D67" s="126"/>
      <c r="E67" s="127"/>
      <c r="F67" s="127"/>
      <c r="G67" s="128"/>
      <c r="H67" s="129"/>
      <c r="I67" s="129"/>
      <c r="J67" s="129"/>
      <c r="K67" s="129"/>
      <c r="L67" s="147" t="s">
        <v>175</v>
      </c>
      <c r="M67" s="148">
        <v>0.8</v>
      </c>
      <c r="N67" s="148">
        <v>2200</v>
      </c>
      <c r="O67" s="149">
        <f>M67*N67</f>
        <v>1760</v>
      </c>
      <c r="P67" s="129"/>
      <c r="Q67" s="129"/>
      <c r="R67" s="129"/>
      <c r="S67" s="129"/>
    </row>
    <row r="68" spans="1:57">
      <c r="A68" s="136"/>
      <c r="B68" s="137" t="s">
        <v>104</v>
      </c>
      <c r="C68" s="138" t="str">
        <f>CONCATENATE(B65," ",C65)</f>
        <v>99 Staveništní přesun hmot</v>
      </c>
      <c r="D68" s="139"/>
      <c r="E68" s="140"/>
      <c r="F68" s="140"/>
      <c r="G68" s="141">
        <f>SUM(G65:G66)</f>
        <v>9680</v>
      </c>
      <c r="H68" s="142"/>
      <c r="I68" s="143">
        <f>SUM(I65:I66)</f>
        <v>0</v>
      </c>
      <c r="J68" s="142"/>
      <c r="K68" s="143">
        <f>SUM(K65:K66)</f>
        <v>0</v>
      </c>
      <c r="L68" s="139"/>
      <c r="M68" s="140"/>
      <c r="N68" s="140"/>
      <c r="O68" s="141">
        <f>SUM(O65:O67)</f>
        <v>11440</v>
      </c>
      <c r="P68" s="142"/>
      <c r="Q68" s="143">
        <f>SUM(Q65:Q66)</f>
        <v>0</v>
      </c>
      <c r="R68" s="142"/>
      <c r="S68" s="143">
        <f>SUM(S65:S66)</f>
        <v>0</v>
      </c>
      <c r="BA68" s="144">
        <f>SUM(BA65:BA66)</f>
        <v>9680</v>
      </c>
      <c r="BB68" s="144">
        <f>SUM(BB65:BB66)</f>
        <v>0</v>
      </c>
      <c r="BC68" s="144">
        <f>SUM(BC65:BC66)</f>
        <v>0</v>
      </c>
      <c r="BD68" s="144">
        <f>SUM(BD65:BD66)</f>
        <v>0</v>
      </c>
      <c r="BE68" s="144">
        <f>SUM(BE65:BE66)</f>
        <v>0</v>
      </c>
    </row>
    <row r="69" spans="1:57">
      <c r="A69" s="116" t="s">
        <v>87</v>
      </c>
      <c r="B69" s="117" t="s">
        <v>194</v>
      </c>
      <c r="C69" s="118" t="s">
        <v>195</v>
      </c>
      <c r="D69" s="119"/>
      <c r="E69" s="120"/>
      <c r="F69" s="120"/>
      <c r="G69" s="121"/>
      <c r="H69" s="122"/>
      <c r="I69" s="122"/>
      <c r="J69" s="122"/>
      <c r="K69" s="122"/>
      <c r="L69" s="119"/>
      <c r="M69" s="120"/>
      <c r="N69" s="120"/>
      <c r="O69" s="121"/>
      <c r="P69" s="122"/>
      <c r="Q69" s="122"/>
      <c r="R69" s="122"/>
      <c r="S69" s="122"/>
    </row>
    <row r="70" spans="1:57">
      <c r="A70" s="123">
        <v>34</v>
      </c>
      <c r="B70" s="124" t="s">
        <v>196</v>
      </c>
      <c r="C70" s="125" t="s">
        <v>197</v>
      </c>
      <c r="D70" s="126" t="s">
        <v>113</v>
      </c>
      <c r="E70" s="127">
        <v>4.7</v>
      </c>
      <c r="F70" s="127">
        <v>250</v>
      </c>
      <c r="G70" s="128">
        <f>E70*F70</f>
        <v>1175</v>
      </c>
      <c r="H70" s="129"/>
      <c r="I70" s="129">
        <f>E70*H70</f>
        <v>0</v>
      </c>
      <c r="J70" s="129">
        <v>0</v>
      </c>
      <c r="K70" s="129">
        <f>E70*J70</f>
        <v>0</v>
      </c>
      <c r="L70" s="126" t="s">
        <v>113</v>
      </c>
      <c r="M70" s="127">
        <v>4.7</v>
      </c>
      <c r="N70" s="127">
        <v>250</v>
      </c>
      <c r="O70" s="128">
        <f>M70*N70</f>
        <v>1175</v>
      </c>
      <c r="P70" s="129"/>
      <c r="Q70" s="129">
        <f>M70*P70</f>
        <v>0</v>
      </c>
      <c r="R70" s="129">
        <v>0</v>
      </c>
      <c r="S70" s="129">
        <f>M70*R70</f>
        <v>0</v>
      </c>
      <c r="AA70" s="92">
        <v>0</v>
      </c>
      <c r="AZ70" s="92">
        <v>2</v>
      </c>
      <c r="BA70" s="92">
        <f>IF(AZ70=1,G70,0)</f>
        <v>0</v>
      </c>
      <c r="BB70" s="92">
        <f>IF(AZ70=2,G70,0)</f>
        <v>1175</v>
      </c>
      <c r="BC70" s="92">
        <f>IF(AZ70=3,G70,0)</f>
        <v>0</v>
      </c>
      <c r="BD70" s="92">
        <f>IF(AZ70=4,G70,0)</f>
        <v>0</v>
      </c>
      <c r="BE70" s="92">
        <f>IF(AZ70=5,G70,0)</f>
        <v>0</v>
      </c>
    </row>
    <row r="71" spans="1:57">
      <c r="A71" s="123">
        <v>35</v>
      </c>
      <c r="B71" s="124" t="s">
        <v>198</v>
      </c>
      <c r="C71" s="125" t="s">
        <v>199</v>
      </c>
      <c r="D71" s="126" t="s">
        <v>92</v>
      </c>
      <c r="E71" s="127">
        <v>4.9000000000000004</v>
      </c>
      <c r="F71" s="127">
        <v>125</v>
      </c>
      <c r="G71" s="128">
        <f>E71*F71</f>
        <v>612.5</v>
      </c>
      <c r="H71" s="129"/>
      <c r="I71" s="129">
        <f>E71*H71</f>
        <v>0</v>
      </c>
      <c r="J71" s="129">
        <v>0</v>
      </c>
      <c r="K71" s="129">
        <f>E71*J71</f>
        <v>0</v>
      </c>
      <c r="L71" s="126" t="s">
        <v>92</v>
      </c>
      <c r="M71" s="127">
        <v>4.9000000000000004</v>
      </c>
      <c r="N71" s="127">
        <v>125</v>
      </c>
      <c r="O71" s="128">
        <f>M71*N71</f>
        <v>612.5</v>
      </c>
      <c r="P71" s="129"/>
      <c r="Q71" s="129">
        <f>M71*P71</f>
        <v>0</v>
      </c>
      <c r="R71" s="129">
        <v>0</v>
      </c>
      <c r="S71" s="129">
        <f>M71*R71</f>
        <v>0</v>
      </c>
      <c r="AA71" s="92">
        <v>0</v>
      </c>
      <c r="AZ71" s="92">
        <v>2</v>
      </c>
      <c r="BA71" s="92">
        <f>IF(AZ71=1,G71,0)</f>
        <v>0</v>
      </c>
      <c r="BB71" s="92">
        <f>IF(AZ71=2,G71,0)</f>
        <v>612.5</v>
      </c>
      <c r="BC71" s="92">
        <f>IF(AZ71=3,G71,0)</f>
        <v>0</v>
      </c>
      <c r="BD71" s="92">
        <f>IF(AZ71=4,G71,0)</f>
        <v>0</v>
      </c>
      <c r="BE71" s="92">
        <f>IF(AZ71=5,G71,0)</f>
        <v>0</v>
      </c>
    </row>
    <row r="72" spans="1:57" ht="25.5">
      <c r="A72" s="123">
        <v>36</v>
      </c>
      <c r="B72" s="124" t="s">
        <v>200</v>
      </c>
      <c r="C72" s="125" t="s">
        <v>201</v>
      </c>
      <c r="D72" s="126" t="s">
        <v>92</v>
      </c>
      <c r="E72" s="127">
        <v>4.9000000000000004</v>
      </c>
      <c r="F72" s="127">
        <v>225</v>
      </c>
      <c r="G72" s="128">
        <f>E72*F72</f>
        <v>1102.5</v>
      </c>
      <c r="H72" s="129"/>
      <c r="I72" s="129">
        <f>E72*H72</f>
        <v>0</v>
      </c>
      <c r="J72" s="129">
        <v>0</v>
      </c>
      <c r="K72" s="129">
        <f>E72*J72</f>
        <v>0</v>
      </c>
      <c r="L72" s="126" t="s">
        <v>92</v>
      </c>
      <c r="M72" s="127">
        <v>4.9000000000000004</v>
      </c>
      <c r="N72" s="127">
        <v>225</v>
      </c>
      <c r="O72" s="128">
        <f>M72*N72</f>
        <v>1102.5</v>
      </c>
      <c r="P72" s="129"/>
      <c r="Q72" s="129">
        <f>M72*P72</f>
        <v>0</v>
      </c>
      <c r="R72" s="129">
        <v>0</v>
      </c>
      <c r="S72" s="129">
        <f>M72*R72</f>
        <v>0</v>
      </c>
      <c r="AA72" s="92">
        <v>0</v>
      </c>
      <c r="AZ72" s="92">
        <v>2</v>
      </c>
      <c r="BA72" s="92">
        <f>IF(AZ72=1,G72,0)</f>
        <v>0</v>
      </c>
      <c r="BB72" s="92">
        <f>IF(AZ72=2,G72,0)</f>
        <v>1102.5</v>
      </c>
      <c r="BC72" s="92">
        <f>IF(AZ72=3,G72,0)</f>
        <v>0</v>
      </c>
      <c r="BD72" s="92">
        <f>IF(AZ72=4,G72,0)</f>
        <v>0</v>
      </c>
      <c r="BE72" s="92">
        <f>IF(AZ72=5,G72,0)</f>
        <v>0</v>
      </c>
    </row>
    <row r="73" spans="1:57">
      <c r="A73" s="136"/>
      <c r="B73" s="137" t="s">
        <v>104</v>
      </c>
      <c r="C73" s="138" t="str">
        <f>CONCATENATE(B69," ",C69)</f>
        <v>711 Izolace proti vodě</v>
      </c>
      <c r="D73" s="139"/>
      <c r="E73" s="140"/>
      <c r="F73" s="140"/>
      <c r="G73" s="141">
        <f>SUM(G69:G72)</f>
        <v>2890</v>
      </c>
      <c r="H73" s="142"/>
      <c r="I73" s="143">
        <f>SUM(I69:I72)</f>
        <v>0</v>
      </c>
      <c r="J73" s="142"/>
      <c r="K73" s="143">
        <f>SUM(K69:K72)</f>
        <v>0</v>
      </c>
      <c r="L73" s="139"/>
      <c r="M73" s="140"/>
      <c r="N73" s="140"/>
      <c r="O73" s="141">
        <f>SUM(O69:O72)</f>
        <v>2890</v>
      </c>
      <c r="P73" s="142"/>
      <c r="Q73" s="143">
        <f>SUM(Q69:Q72)</f>
        <v>0</v>
      </c>
      <c r="R73" s="142"/>
      <c r="S73" s="143">
        <f>SUM(S69:S72)</f>
        <v>0</v>
      </c>
      <c r="BA73" s="144">
        <f>SUM(BA69:BA72)</f>
        <v>0</v>
      </c>
      <c r="BB73" s="144">
        <f>SUM(BB69:BB72)</f>
        <v>2890</v>
      </c>
      <c r="BC73" s="144">
        <f>SUM(BC69:BC72)</f>
        <v>0</v>
      </c>
      <c r="BD73" s="144">
        <f>SUM(BD69:BD72)</f>
        <v>0</v>
      </c>
      <c r="BE73" s="144">
        <f>SUM(BE69:BE72)</f>
        <v>0</v>
      </c>
    </row>
    <row r="74" spans="1:57">
      <c r="A74" s="116" t="s">
        <v>87</v>
      </c>
      <c r="B74" s="117" t="s">
        <v>202</v>
      </c>
      <c r="C74" s="118" t="s">
        <v>203</v>
      </c>
      <c r="D74" s="119"/>
      <c r="E74" s="120"/>
      <c r="F74" s="120"/>
      <c r="G74" s="121"/>
      <c r="H74" s="122"/>
      <c r="I74" s="122"/>
      <c r="J74" s="122"/>
      <c r="K74" s="122"/>
      <c r="L74" s="119"/>
      <c r="M74" s="120"/>
      <c r="N74" s="120"/>
      <c r="O74" s="121"/>
      <c r="P74" s="122"/>
      <c r="Q74" s="122"/>
      <c r="R74" s="122"/>
      <c r="S74" s="122"/>
    </row>
    <row r="75" spans="1:57">
      <c r="A75" s="123">
        <v>37</v>
      </c>
      <c r="B75" s="124" t="s">
        <v>204</v>
      </c>
      <c r="C75" s="125" t="s">
        <v>205</v>
      </c>
      <c r="D75" s="126" t="s">
        <v>113</v>
      </c>
      <c r="E75" s="127">
        <v>2.1</v>
      </c>
      <c r="F75" s="127">
        <v>398</v>
      </c>
      <c r="G75" s="128">
        <f>E75*F75</f>
        <v>835.80000000000007</v>
      </c>
      <c r="H75" s="129"/>
      <c r="I75" s="129">
        <f>E75*H75</f>
        <v>0</v>
      </c>
      <c r="J75" s="129">
        <v>0</v>
      </c>
      <c r="K75" s="129">
        <f>E75*J75</f>
        <v>0</v>
      </c>
      <c r="L75" s="126" t="s">
        <v>113</v>
      </c>
      <c r="M75" s="127">
        <v>2.1</v>
      </c>
      <c r="N75" s="127">
        <v>398</v>
      </c>
      <c r="O75" s="128">
        <f t="shared" ref="O75:O80" si="34">M75*N75</f>
        <v>835.80000000000007</v>
      </c>
      <c r="P75" s="129"/>
      <c r="Q75" s="129">
        <f t="shared" ref="Q75:Q80" si="35">M75*P75</f>
        <v>0</v>
      </c>
      <c r="R75" s="129">
        <v>0</v>
      </c>
      <c r="S75" s="129">
        <f>M75*R75</f>
        <v>0</v>
      </c>
      <c r="AA75" s="92">
        <v>0</v>
      </c>
      <c r="AZ75" s="92">
        <v>2</v>
      </c>
      <c r="BA75" s="92">
        <f>IF(AZ75=1,G75,0)</f>
        <v>0</v>
      </c>
      <c r="BB75" s="92">
        <f>IF(AZ75=2,G75,0)</f>
        <v>835.80000000000007</v>
      </c>
      <c r="BC75" s="92">
        <f>IF(AZ75=3,G75,0)</f>
        <v>0</v>
      </c>
      <c r="BD75" s="92">
        <f>IF(AZ75=4,G75,0)</f>
        <v>0</v>
      </c>
      <c r="BE75" s="92">
        <f>IF(AZ75=5,G75,0)</f>
        <v>0</v>
      </c>
    </row>
    <row r="76" spans="1:57">
      <c r="A76" s="123">
        <v>38</v>
      </c>
      <c r="B76" s="124" t="s">
        <v>206</v>
      </c>
      <c r="C76" s="125" t="s">
        <v>207</v>
      </c>
      <c r="D76" s="126" t="s">
        <v>113</v>
      </c>
      <c r="E76" s="127">
        <v>2.4</v>
      </c>
      <c r="F76" s="127">
        <v>552</v>
      </c>
      <c r="G76" s="128">
        <f>E76*F76</f>
        <v>1324.8</v>
      </c>
      <c r="H76" s="129"/>
      <c r="I76" s="129">
        <f>E76*H76</f>
        <v>0</v>
      </c>
      <c r="J76" s="129">
        <v>0</v>
      </c>
      <c r="K76" s="129">
        <f>E76*J76</f>
        <v>0</v>
      </c>
      <c r="L76" s="126" t="s">
        <v>113</v>
      </c>
      <c r="M76" s="127">
        <v>2.4</v>
      </c>
      <c r="N76" s="127">
        <v>552</v>
      </c>
      <c r="O76" s="128">
        <f t="shared" si="34"/>
        <v>1324.8</v>
      </c>
      <c r="P76" s="129"/>
      <c r="Q76" s="129">
        <f t="shared" si="35"/>
        <v>0</v>
      </c>
      <c r="R76" s="129">
        <v>0</v>
      </c>
      <c r="S76" s="129">
        <f>M76*R76</f>
        <v>0</v>
      </c>
      <c r="AA76" s="92">
        <v>0</v>
      </c>
      <c r="AZ76" s="92">
        <v>2</v>
      </c>
      <c r="BA76" s="92">
        <f>IF(AZ76=1,G76,0)</f>
        <v>0</v>
      </c>
      <c r="BB76" s="92">
        <f>IF(AZ76=2,G76,0)</f>
        <v>1324.8</v>
      </c>
      <c r="BC76" s="92">
        <f>IF(AZ76=3,G76,0)</f>
        <v>0</v>
      </c>
      <c r="BD76" s="92">
        <f>IF(AZ76=4,G76,0)</f>
        <v>0</v>
      </c>
      <c r="BE76" s="92">
        <f>IF(AZ76=5,G76,0)</f>
        <v>0</v>
      </c>
    </row>
    <row r="77" spans="1:57">
      <c r="A77" s="123">
        <v>39</v>
      </c>
      <c r="B77" s="124" t="s">
        <v>208</v>
      </c>
      <c r="C77" s="125" t="s">
        <v>209</v>
      </c>
      <c r="D77" s="126" t="s">
        <v>113</v>
      </c>
      <c r="E77" s="127">
        <v>2.4</v>
      </c>
      <c r="F77" s="127">
        <v>753</v>
      </c>
      <c r="G77" s="128">
        <f>E77*F77</f>
        <v>1807.2</v>
      </c>
      <c r="H77" s="129"/>
      <c r="I77" s="129">
        <f>E77*H77</f>
        <v>0</v>
      </c>
      <c r="J77" s="129">
        <v>0</v>
      </c>
      <c r="K77" s="129">
        <f>E77*J77</f>
        <v>0</v>
      </c>
      <c r="L77" s="126" t="s">
        <v>113</v>
      </c>
      <c r="M77" s="127">
        <v>2.4</v>
      </c>
      <c r="N77" s="127">
        <v>753</v>
      </c>
      <c r="O77" s="128">
        <f t="shared" si="34"/>
        <v>1807.2</v>
      </c>
      <c r="P77" s="129"/>
      <c r="Q77" s="129">
        <f t="shared" si="35"/>
        <v>0</v>
      </c>
      <c r="R77" s="129">
        <v>0</v>
      </c>
      <c r="S77" s="129">
        <f>M77*R77</f>
        <v>0</v>
      </c>
      <c r="AA77" s="92">
        <v>0</v>
      </c>
      <c r="AZ77" s="92">
        <v>2</v>
      </c>
      <c r="BA77" s="92">
        <f>IF(AZ77=1,G77,0)</f>
        <v>0</v>
      </c>
      <c r="BB77" s="92">
        <f>IF(AZ77=2,G77,0)</f>
        <v>1807.2</v>
      </c>
      <c r="BC77" s="92">
        <f>IF(AZ77=3,G77,0)</f>
        <v>0</v>
      </c>
      <c r="BD77" s="92">
        <f>IF(AZ77=4,G77,0)</f>
        <v>0</v>
      </c>
      <c r="BE77" s="92">
        <f>IF(AZ77=5,G77,0)</f>
        <v>0</v>
      </c>
    </row>
    <row r="78" spans="1:57">
      <c r="A78" s="123">
        <v>40</v>
      </c>
      <c r="B78" s="124" t="s">
        <v>210</v>
      </c>
      <c r="C78" s="125" t="s">
        <v>211</v>
      </c>
      <c r="D78" s="126" t="s">
        <v>113</v>
      </c>
      <c r="E78" s="127">
        <v>6.9</v>
      </c>
      <c r="F78" s="127">
        <v>12</v>
      </c>
      <c r="G78" s="128">
        <f>E78*F78</f>
        <v>82.800000000000011</v>
      </c>
      <c r="H78" s="129">
        <v>0</v>
      </c>
      <c r="I78" s="129">
        <f>E78*H78</f>
        <v>0</v>
      </c>
      <c r="J78" s="129">
        <v>0</v>
      </c>
      <c r="K78" s="129">
        <f>E78*J78</f>
        <v>0</v>
      </c>
      <c r="L78" s="126" t="s">
        <v>113</v>
      </c>
      <c r="M78" s="127">
        <v>6.9</v>
      </c>
      <c r="N78" s="127">
        <v>12</v>
      </c>
      <c r="O78" s="128">
        <f t="shared" si="34"/>
        <v>82.800000000000011</v>
      </c>
      <c r="P78" s="129">
        <v>0</v>
      </c>
      <c r="Q78" s="129">
        <f t="shared" si="35"/>
        <v>0</v>
      </c>
      <c r="R78" s="129">
        <v>0</v>
      </c>
      <c r="S78" s="129">
        <f>M78*R78</f>
        <v>0</v>
      </c>
      <c r="AA78" s="92">
        <v>0</v>
      </c>
      <c r="AZ78" s="92">
        <v>2</v>
      </c>
      <c r="BA78" s="92">
        <f>IF(AZ78=1,G78,0)</f>
        <v>0</v>
      </c>
      <c r="BB78" s="92">
        <f>IF(AZ78=2,G78,0)</f>
        <v>82.800000000000011</v>
      </c>
      <c r="BC78" s="92">
        <f>IF(AZ78=3,G78,0)</f>
        <v>0</v>
      </c>
      <c r="BD78" s="92">
        <f>IF(AZ78=4,G78,0)</f>
        <v>0</v>
      </c>
      <c r="BE78" s="92">
        <f>IF(AZ78=5,G78,0)</f>
        <v>0</v>
      </c>
    </row>
    <row r="79" spans="1:57">
      <c r="A79" s="123">
        <v>41</v>
      </c>
      <c r="B79" s="124" t="s">
        <v>212</v>
      </c>
      <c r="C79" s="125" t="s">
        <v>213</v>
      </c>
      <c r="D79" s="126" t="s">
        <v>162</v>
      </c>
      <c r="E79" s="127">
        <v>1</v>
      </c>
      <c r="F79" s="127">
        <v>1200</v>
      </c>
      <c r="G79" s="128">
        <f>E79*F79</f>
        <v>1200</v>
      </c>
      <c r="H79" s="129"/>
      <c r="I79" s="129">
        <f>E79*H79</f>
        <v>0</v>
      </c>
      <c r="J79" s="129">
        <v>0</v>
      </c>
      <c r="K79" s="129">
        <f>E79*J79</f>
        <v>0</v>
      </c>
      <c r="L79" s="126" t="s">
        <v>162</v>
      </c>
      <c r="M79" s="127">
        <v>1</v>
      </c>
      <c r="N79" s="127">
        <v>1200</v>
      </c>
      <c r="O79" s="128">
        <f t="shared" si="34"/>
        <v>1200</v>
      </c>
      <c r="P79" s="129"/>
      <c r="Q79" s="129">
        <f t="shared" si="35"/>
        <v>0</v>
      </c>
      <c r="R79" s="129">
        <v>0</v>
      </c>
      <c r="S79" s="129">
        <f>M79*R79</f>
        <v>0</v>
      </c>
      <c r="AA79" s="92">
        <v>0</v>
      </c>
      <c r="AZ79" s="92">
        <v>2</v>
      </c>
      <c r="BA79" s="92">
        <f>IF(AZ79=1,G79,0)</f>
        <v>0</v>
      </c>
      <c r="BB79" s="92">
        <f>IF(AZ79=2,G79,0)</f>
        <v>1200</v>
      </c>
      <c r="BC79" s="92">
        <f>IF(AZ79=3,G79,0)</f>
        <v>0</v>
      </c>
      <c r="BD79" s="92">
        <f>IF(AZ79=4,G79,0)</f>
        <v>0</v>
      </c>
      <c r="BE79" s="92">
        <f>IF(AZ79=5,G79,0)</f>
        <v>0</v>
      </c>
    </row>
    <row r="80" spans="1:57" ht="25.5">
      <c r="A80" s="130" t="s">
        <v>93</v>
      </c>
      <c r="B80" s="131" t="s">
        <v>94</v>
      </c>
      <c r="C80" s="132" t="s">
        <v>214</v>
      </c>
      <c r="D80" s="126"/>
      <c r="E80" s="127"/>
      <c r="F80" s="127"/>
      <c r="G80" s="128"/>
      <c r="H80" s="129"/>
      <c r="I80" s="129"/>
      <c r="J80" s="129"/>
      <c r="K80" s="129"/>
      <c r="L80" s="147" t="s">
        <v>113</v>
      </c>
      <c r="M80" s="148">
        <v>3.2</v>
      </c>
      <c r="N80" s="148">
        <v>850</v>
      </c>
      <c r="O80" s="149">
        <f t="shared" si="34"/>
        <v>2720</v>
      </c>
      <c r="P80" s="129"/>
      <c r="Q80" s="129">
        <f t="shared" si="35"/>
        <v>0</v>
      </c>
      <c r="R80" s="129"/>
      <c r="S80" s="129"/>
    </row>
    <row r="81" spans="1:57">
      <c r="A81" s="136"/>
      <c r="B81" s="137" t="s">
        <v>104</v>
      </c>
      <c r="C81" s="138" t="str">
        <f>CONCATENATE(B74," ",C74)</f>
        <v>721 Vnitřní kanalizace</v>
      </c>
      <c r="D81" s="139"/>
      <c r="E81" s="140"/>
      <c r="F81" s="140"/>
      <c r="G81" s="141">
        <f>SUM(G74:G79)</f>
        <v>5250.6</v>
      </c>
      <c r="H81" s="142"/>
      <c r="I81" s="143">
        <f>SUM(I74:I79)</f>
        <v>0</v>
      </c>
      <c r="J81" s="142"/>
      <c r="K81" s="143">
        <f>SUM(K74:K79)</f>
        <v>0</v>
      </c>
      <c r="L81" s="139"/>
      <c r="M81" s="140"/>
      <c r="N81" s="140"/>
      <c r="O81" s="141">
        <f>SUM(O74:O80)</f>
        <v>7970.6</v>
      </c>
      <c r="P81" s="142"/>
      <c r="Q81" s="143">
        <f>SUM(Q74:Q79)</f>
        <v>0</v>
      </c>
      <c r="R81" s="142"/>
      <c r="S81" s="143">
        <f>SUM(S74:S79)</f>
        <v>0</v>
      </c>
      <c r="BA81" s="144">
        <f>SUM(BA74:BA79)</f>
        <v>0</v>
      </c>
      <c r="BB81" s="144">
        <f>SUM(BB74:BB79)</f>
        <v>5250.6</v>
      </c>
      <c r="BC81" s="144">
        <f>SUM(BC74:BC79)</f>
        <v>0</v>
      </c>
      <c r="BD81" s="144">
        <f>SUM(BD74:BD79)</f>
        <v>0</v>
      </c>
      <c r="BE81" s="144">
        <f>SUM(BE74:BE79)</f>
        <v>0</v>
      </c>
    </row>
    <row r="82" spans="1:57">
      <c r="A82" s="116" t="s">
        <v>87</v>
      </c>
      <c r="B82" s="117" t="s">
        <v>215</v>
      </c>
      <c r="C82" s="118" t="s">
        <v>216</v>
      </c>
      <c r="D82" s="119"/>
      <c r="E82" s="120"/>
      <c r="F82" s="120"/>
      <c r="G82" s="121"/>
      <c r="H82" s="122"/>
      <c r="I82" s="122"/>
      <c r="J82" s="122"/>
      <c r="K82" s="122"/>
      <c r="L82" s="119"/>
      <c r="M82" s="120"/>
      <c r="N82" s="120"/>
      <c r="O82" s="121"/>
      <c r="P82" s="122"/>
      <c r="Q82" s="122"/>
      <c r="R82" s="122"/>
      <c r="S82" s="122"/>
    </row>
    <row r="83" spans="1:57">
      <c r="A83" s="123">
        <v>42</v>
      </c>
      <c r="B83" s="124" t="s">
        <v>217</v>
      </c>
      <c r="C83" s="125" t="s">
        <v>218</v>
      </c>
      <c r="D83" s="126" t="s">
        <v>103</v>
      </c>
      <c r="E83" s="127">
        <v>1</v>
      </c>
      <c r="F83" s="127">
        <v>438</v>
      </c>
      <c r="G83" s="128">
        <f t="shared" ref="G83:G88" si="36">E83*F83</f>
        <v>438</v>
      </c>
      <c r="H83" s="129"/>
      <c r="I83" s="129">
        <f t="shared" ref="I83:I88" si="37">E83*H83</f>
        <v>0</v>
      </c>
      <c r="J83" s="129">
        <v>0</v>
      </c>
      <c r="K83" s="129">
        <f t="shared" ref="K83:K88" si="38">E83*J83</f>
        <v>0</v>
      </c>
      <c r="L83" s="126"/>
      <c r="M83" s="127"/>
      <c r="N83" s="127"/>
      <c r="O83" s="127" t="s">
        <v>219</v>
      </c>
      <c r="P83" s="129"/>
      <c r="Q83" s="129">
        <f t="shared" ref="Q83:Q90" si="39">M83*P83</f>
        <v>0</v>
      </c>
      <c r="R83" s="129">
        <v>0</v>
      </c>
      <c r="S83" s="129">
        <f t="shared" ref="S83:S88" si="40">M83*R83</f>
        <v>0</v>
      </c>
      <c r="AA83" s="92">
        <v>0</v>
      </c>
      <c r="AZ83" s="92">
        <v>2</v>
      </c>
      <c r="BA83" s="92">
        <f t="shared" ref="BA83:BA88" si="41">IF(AZ83=1,G83,0)</f>
        <v>0</v>
      </c>
      <c r="BB83" s="92">
        <f t="shared" ref="BB83:BB88" si="42">IF(AZ83=2,G83,0)</f>
        <v>438</v>
      </c>
      <c r="BC83" s="92">
        <f t="shared" ref="BC83:BC88" si="43">IF(AZ83=3,G83,0)</f>
        <v>0</v>
      </c>
      <c r="BD83" s="92">
        <f t="shared" ref="BD83:BD88" si="44">IF(AZ83=4,G83,0)</f>
        <v>0</v>
      </c>
      <c r="BE83" s="92">
        <f t="shared" ref="BE83:BE88" si="45">IF(AZ83=5,G83,0)</f>
        <v>0</v>
      </c>
    </row>
    <row r="84" spans="1:57">
      <c r="A84" s="123">
        <v>43</v>
      </c>
      <c r="B84" s="124" t="s">
        <v>220</v>
      </c>
      <c r="C84" s="125" t="s">
        <v>221</v>
      </c>
      <c r="D84" s="126" t="s">
        <v>113</v>
      </c>
      <c r="E84" s="127">
        <v>8.8000000000000007</v>
      </c>
      <c r="F84" s="127">
        <v>332</v>
      </c>
      <c r="G84" s="128">
        <f t="shared" si="36"/>
        <v>2921.6000000000004</v>
      </c>
      <c r="H84" s="129"/>
      <c r="I84" s="129">
        <f t="shared" si="37"/>
        <v>0</v>
      </c>
      <c r="J84" s="129">
        <v>0</v>
      </c>
      <c r="K84" s="129">
        <f t="shared" si="38"/>
        <v>0</v>
      </c>
      <c r="L84" s="126" t="s">
        <v>113</v>
      </c>
      <c r="M84" s="127">
        <v>8.8000000000000007</v>
      </c>
      <c r="N84" s="127">
        <v>332</v>
      </c>
      <c r="O84" s="128">
        <f t="shared" ref="O84:O90" si="46">M84*N84</f>
        <v>2921.6000000000004</v>
      </c>
      <c r="P84" s="129"/>
      <c r="Q84" s="129">
        <f t="shared" si="39"/>
        <v>0</v>
      </c>
      <c r="R84" s="129">
        <v>0</v>
      </c>
      <c r="S84" s="129">
        <f t="shared" si="40"/>
        <v>0</v>
      </c>
      <c r="AA84" s="92">
        <v>0</v>
      </c>
      <c r="AZ84" s="92">
        <v>2</v>
      </c>
      <c r="BA84" s="92">
        <f t="shared" si="41"/>
        <v>0</v>
      </c>
      <c r="BB84" s="92">
        <f t="shared" si="42"/>
        <v>2921.6000000000004</v>
      </c>
      <c r="BC84" s="92">
        <f t="shared" si="43"/>
        <v>0</v>
      </c>
      <c r="BD84" s="92">
        <f t="shared" si="44"/>
        <v>0</v>
      </c>
      <c r="BE84" s="92">
        <f t="shared" si="45"/>
        <v>0</v>
      </c>
    </row>
    <row r="85" spans="1:57">
      <c r="A85" s="123">
        <v>44</v>
      </c>
      <c r="B85" s="124" t="s">
        <v>222</v>
      </c>
      <c r="C85" s="125" t="s">
        <v>223</v>
      </c>
      <c r="D85" s="126" t="s">
        <v>113</v>
      </c>
      <c r="E85" s="127">
        <v>6</v>
      </c>
      <c r="F85" s="127">
        <v>367</v>
      </c>
      <c r="G85" s="128">
        <f t="shared" si="36"/>
        <v>2202</v>
      </c>
      <c r="H85" s="129"/>
      <c r="I85" s="129">
        <f t="shared" si="37"/>
        <v>0</v>
      </c>
      <c r="J85" s="129">
        <v>0</v>
      </c>
      <c r="K85" s="129">
        <f t="shared" si="38"/>
        <v>0</v>
      </c>
      <c r="L85" s="126" t="s">
        <v>113</v>
      </c>
      <c r="M85" s="127">
        <v>6</v>
      </c>
      <c r="N85" s="127">
        <v>367</v>
      </c>
      <c r="O85" s="128">
        <f t="shared" si="46"/>
        <v>2202</v>
      </c>
      <c r="P85" s="129"/>
      <c r="Q85" s="129">
        <f t="shared" si="39"/>
        <v>0</v>
      </c>
      <c r="R85" s="129">
        <v>0</v>
      </c>
      <c r="S85" s="129">
        <f t="shared" si="40"/>
        <v>0</v>
      </c>
      <c r="AA85" s="92">
        <v>0</v>
      </c>
      <c r="AZ85" s="92">
        <v>2</v>
      </c>
      <c r="BA85" s="92">
        <f t="shared" si="41"/>
        <v>0</v>
      </c>
      <c r="BB85" s="92">
        <f t="shared" si="42"/>
        <v>2202</v>
      </c>
      <c r="BC85" s="92">
        <f t="shared" si="43"/>
        <v>0</v>
      </c>
      <c r="BD85" s="92">
        <f t="shared" si="44"/>
        <v>0</v>
      </c>
      <c r="BE85" s="92">
        <f t="shared" si="45"/>
        <v>0</v>
      </c>
    </row>
    <row r="86" spans="1:57">
      <c r="A86" s="123">
        <v>45</v>
      </c>
      <c r="B86" s="124" t="s">
        <v>224</v>
      </c>
      <c r="C86" s="125" t="s">
        <v>225</v>
      </c>
      <c r="D86" s="126" t="s">
        <v>113</v>
      </c>
      <c r="E86" s="127">
        <v>8.8000000000000007</v>
      </c>
      <c r="F86" s="127">
        <v>352</v>
      </c>
      <c r="G86" s="128">
        <f t="shared" si="36"/>
        <v>3097.6000000000004</v>
      </c>
      <c r="H86" s="129"/>
      <c r="I86" s="129">
        <f t="shared" si="37"/>
        <v>0</v>
      </c>
      <c r="J86" s="129">
        <v>0</v>
      </c>
      <c r="K86" s="129">
        <f t="shared" si="38"/>
        <v>0</v>
      </c>
      <c r="L86" s="126" t="s">
        <v>113</v>
      </c>
      <c r="M86" s="127">
        <v>8.8000000000000007</v>
      </c>
      <c r="N86" s="127">
        <v>352</v>
      </c>
      <c r="O86" s="128">
        <f t="shared" si="46"/>
        <v>3097.6000000000004</v>
      </c>
      <c r="P86" s="129"/>
      <c r="Q86" s="129">
        <f t="shared" si="39"/>
        <v>0</v>
      </c>
      <c r="R86" s="129">
        <v>0</v>
      </c>
      <c r="S86" s="129">
        <f t="shared" si="40"/>
        <v>0</v>
      </c>
      <c r="AA86" s="92">
        <v>0</v>
      </c>
      <c r="AZ86" s="92">
        <v>2</v>
      </c>
      <c r="BA86" s="92">
        <f t="shared" si="41"/>
        <v>0</v>
      </c>
      <c r="BB86" s="92">
        <f t="shared" si="42"/>
        <v>3097.6000000000004</v>
      </c>
      <c r="BC86" s="92">
        <f t="shared" si="43"/>
        <v>0</v>
      </c>
      <c r="BD86" s="92">
        <f t="shared" si="44"/>
        <v>0</v>
      </c>
      <c r="BE86" s="92">
        <f t="shared" si="45"/>
        <v>0</v>
      </c>
    </row>
    <row r="87" spans="1:57">
      <c r="A87" s="123">
        <v>46</v>
      </c>
      <c r="B87" s="124" t="s">
        <v>226</v>
      </c>
      <c r="C87" s="125" t="s">
        <v>227</v>
      </c>
      <c r="D87" s="126" t="s">
        <v>113</v>
      </c>
      <c r="E87" s="127">
        <v>3</v>
      </c>
      <c r="F87" s="127">
        <v>389</v>
      </c>
      <c r="G87" s="128">
        <f t="shared" si="36"/>
        <v>1167</v>
      </c>
      <c r="H87" s="129"/>
      <c r="I87" s="129">
        <f t="shared" si="37"/>
        <v>0</v>
      </c>
      <c r="J87" s="129">
        <v>0</v>
      </c>
      <c r="K87" s="129">
        <f t="shared" si="38"/>
        <v>0</v>
      </c>
      <c r="L87" s="126" t="s">
        <v>113</v>
      </c>
      <c r="M87" s="127">
        <v>3</v>
      </c>
      <c r="N87" s="127">
        <v>389</v>
      </c>
      <c r="O87" s="128">
        <f t="shared" si="46"/>
        <v>1167</v>
      </c>
      <c r="P87" s="129"/>
      <c r="Q87" s="129">
        <f t="shared" si="39"/>
        <v>0</v>
      </c>
      <c r="R87" s="129">
        <v>0</v>
      </c>
      <c r="S87" s="129">
        <f t="shared" si="40"/>
        <v>0</v>
      </c>
      <c r="AA87" s="92">
        <v>0</v>
      </c>
      <c r="AZ87" s="92">
        <v>2</v>
      </c>
      <c r="BA87" s="92">
        <f t="shared" si="41"/>
        <v>0</v>
      </c>
      <c r="BB87" s="92">
        <f t="shared" si="42"/>
        <v>1167</v>
      </c>
      <c r="BC87" s="92">
        <f t="shared" si="43"/>
        <v>0</v>
      </c>
      <c r="BD87" s="92">
        <f t="shared" si="44"/>
        <v>0</v>
      </c>
      <c r="BE87" s="92">
        <f t="shared" si="45"/>
        <v>0</v>
      </c>
    </row>
    <row r="88" spans="1:57" ht="25.5">
      <c r="A88" s="123">
        <v>47</v>
      </c>
      <c r="B88" s="124" t="s">
        <v>228</v>
      </c>
      <c r="C88" s="125" t="s">
        <v>229</v>
      </c>
      <c r="D88" s="126" t="s">
        <v>162</v>
      </c>
      <c r="E88" s="127">
        <v>1</v>
      </c>
      <c r="F88" s="127">
        <v>1500</v>
      </c>
      <c r="G88" s="128">
        <f t="shared" si="36"/>
        <v>1500</v>
      </c>
      <c r="H88" s="129"/>
      <c r="I88" s="129">
        <f t="shared" si="37"/>
        <v>0</v>
      </c>
      <c r="J88" s="129">
        <v>0</v>
      </c>
      <c r="K88" s="129">
        <f t="shared" si="38"/>
        <v>0</v>
      </c>
      <c r="L88" s="126" t="s">
        <v>162</v>
      </c>
      <c r="M88" s="127">
        <v>1</v>
      </c>
      <c r="N88" s="127">
        <v>1500</v>
      </c>
      <c r="O88" s="128">
        <f t="shared" si="46"/>
        <v>1500</v>
      </c>
      <c r="P88" s="129"/>
      <c r="Q88" s="129">
        <f t="shared" si="39"/>
        <v>0</v>
      </c>
      <c r="R88" s="129">
        <v>0</v>
      </c>
      <c r="S88" s="129">
        <f t="shared" si="40"/>
        <v>0</v>
      </c>
      <c r="AA88" s="92">
        <v>0</v>
      </c>
      <c r="AZ88" s="92">
        <v>2</v>
      </c>
      <c r="BA88" s="92">
        <f t="shared" si="41"/>
        <v>0</v>
      </c>
      <c r="BB88" s="92">
        <f t="shared" si="42"/>
        <v>1500</v>
      </c>
      <c r="BC88" s="92">
        <f t="shared" si="43"/>
        <v>0</v>
      </c>
      <c r="BD88" s="92">
        <f t="shared" si="44"/>
        <v>0</v>
      </c>
      <c r="BE88" s="92">
        <f t="shared" si="45"/>
        <v>0</v>
      </c>
    </row>
    <row r="89" spans="1:57">
      <c r="A89" s="145" t="s">
        <v>93</v>
      </c>
      <c r="B89" s="146" t="s">
        <v>94</v>
      </c>
      <c r="C89" s="132" t="s">
        <v>230</v>
      </c>
      <c r="D89" s="147"/>
      <c r="E89" s="148"/>
      <c r="F89" s="148"/>
      <c r="G89" s="149"/>
      <c r="H89" s="150"/>
      <c r="I89" s="150"/>
      <c r="J89" s="150"/>
      <c r="K89" s="150"/>
      <c r="L89" s="147" t="s">
        <v>231</v>
      </c>
      <c r="M89" s="148">
        <v>1</v>
      </c>
      <c r="N89" s="148">
        <v>380</v>
      </c>
      <c r="O89" s="149">
        <f t="shared" si="46"/>
        <v>380</v>
      </c>
    </row>
    <row r="90" spans="1:57" ht="25.5">
      <c r="A90" s="130" t="s">
        <v>93</v>
      </c>
      <c r="B90" s="131" t="s">
        <v>94</v>
      </c>
      <c r="C90" s="132" t="s">
        <v>232</v>
      </c>
      <c r="D90" s="147"/>
      <c r="E90" s="148"/>
      <c r="F90" s="148"/>
      <c r="G90" s="149"/>
      <c r="H90" s="150"/>
      <c r="I90" s="150"/>
      <c r="J90" s="150"/>
      <c r="K90" s="150"/>
      <c r="L90" s="133" t="s">
        <v>113</v>
      </c>
      <c r="M90" s="134">
        <v>3.7</v>
      </c>
      <c r="N90" s="134">
        <v>452</v>
      </c>
      <c r="O90" s="135">
        <f t="shared" si="46"/>
        <v>1672.4</v>
      </c>
      <c r="P90" s="129"/>
      <c r="Q90" s="129">
        <f t="shared" si="39"/>
        <v>0</v>
      </c>
      <c r="R90" s="129"/>
      <c r="S90" s="129"/>
    </row>
    <row r="91" spans="1:57">
      <c r="A91" s="136"/>
      <c r="B91" s="137" t="s">
        <v>104</v>
      </c>
      <c r="C91" s="138" t="str">
        <f>CONCATENATE(B82," ",C82)</f>
        <v>722 Vnitřní vodovod</v>
      </c>
      <c r="D91" s="139"/>
      <c r="E91" s="140"/>
      <c r="F91" s="140"/>
      <c r="G91" s="141">
        <f>SUM(G82:G88)</f>
        <v>11326.2</v>
      </c>
      <c r="H91" s="142"/>
      <c r="I91" s="143">
        <f>SUM(I82:I88)</f>
        <v>0</v>
      </c>
      <c r="J91" s="142"/>
      <c r="K91" s="143">
        <f>SUM(K82:K88)</f>
        <v>0</v>
      </c>
      <c r="L91" s="139"/>
      <c r="M91" s="140"/>
      <c r="N91" s="140"/>
      <c r="O91" s="141">
        <f>SUM(O82:O90)</f>
        <v>12940.6</v>
      </c>
      <c r="P91" s="142"/>
      <c r="Q91" s="143">
        <f>SUM(Q82:Q88)</f>
        <v>0</v>
      </c>
      <c r="R91" s="142"/>
      <c r="S91" s="143">
        <f>SUM(S82:S88)</f>
        <v>0</v>
      </c>
      <c r="BA91" s="144">
        <f>SUM(BA82:BA88)</f>
        <v>0</v>
      </c>
      <c r="BB91" s="144">
        <f>SUM(BB82:BB88)</f>
        <v>11326.2</v>
      </c>
      <c r="BC91" s="144">
        <f>SUM(BC82:BC88)</f>
        <v>0</v>
      </c>
      <c r="BD91" s="144">
        <f>SUM(BD82:BD88)</f>
        <v>0</v>
      </c>
      <c r="BE91" s="144">
        <f>SUM(BE82:BE88)</f>
        <v>0</v>
      </c>
    </row>
    <row r="92" spans="1:57">
      <c r="A92" s="116" t="s">
        <v>87</v>
      </c>
      <c r="B92" s="117" t="s">
        <v>233</v>
      </c>
      <c r="C92" s="118" t="s">
        <v>234</v>
      </c>
      <c r="D92" s="119"/>
      <c r="E92" s="120"/>
      <c r="F92" s="120"/>
      <c r="G92" s="121"/>
      <c r="H92" s="122"/>
      <c r="I92" s="122"/>
      <c r="J92" s="122"/>
      <c r="K92" s="122"/>
      <c r="L92" s="119"/>
      <c r="M92" s="120"/>
      <c r="N92" s="120"/>
      <c r="O92" s="121"/>
      <c r="P92" s="122"/>
      <c r="Q92" s="122"/>
      <c r="R92" s="122"/>
      <c r="S92" s="122"/>
    </row>
    <row r="93" spans="1:57" ht="25.5">
      <c r="A93" s="123">
        <v>48</v>
      </c>
      <c r="B93" s="124" t="s">
        <v>235</v>
      </c>
      <c r="C93" s="125" t="s">
        <v>236</v>
      </c>
      <c r="D93" s="126" t="s">
        <v>113</v>
      </c>
      <c r="E93" s="127">
        <v>11.2</v>
      </c>
      <c r="F93" s="127">
        <v>635</v>
      </c>
      <c r="G93" s="128">
        <f t="shared" ref="G93:G99" si="47">E93*F93</f>
        <v>7112</v>
      </c>
      <c r="H93" s="129"/>
      <c r="I93" s="129">
        <f t="shared" ref="I93:I99" si="48">E93*H93</f>
        <v>0</v>
      </c>
      <c r="J93" s="129">
        <v>0</v>
      </c>
      <c r="K93" s="129">
        <f t="shared" ref="K93:K99" si="49">E93*J93</f>
        <v>0</v>
      </c>
      <c r="L93" s="126" t="s">
        <v>113</v>
      </c>
      <c r="M93" s="127">
        <v>11.2</v>
      </c>
      <c r="N93" s="127">
        <v>635</v>
      </c>
      <c r="O93" s="128">
        <f t="shared" ref="O93:O100" si="50">M93*N93</f>
        <v>7112</v>
      </c>
      <c r="P93" s="129"/>
      <c r="Q93" s="129">
        <f t="shared" ref="Q93:Q100" si="51">M93*P93</f>
        <v>0</v>
      </c>
      <c r="R93" s="129">
        <v>0</v>
      </c>
      <c r="S93" s="129">
        <f t="shared" ref="S93:S99" si="52">M93*R93</f>
        <v>0</v>
      </c>
      <c r="AA93" s="92">
        <v>0</v>
      </c>
      <c r="AZ93" s="92">
        <v>2</v>
      </c>
      <c r="BA93" s="92">
        <f t="shared" ref="BA93:BA99" si="53">IF(AZ93=1,G93,0)</f>
        <v>0</v>
      </c>
      <c r="BB93" s="92">
        <f t="shared" ref="BB93:BB99" si="54">IF(AZ93=2,G93,0)</f>
        <v>7112</v>
      </c>
      <c r="BC93" s="92">
        <f t="shared" ref="BC93:BC99" si="55">IF(AZ93=3,G93,0)</f>
        <v>0</v>
      </c>
      <c r="BD93" s="92">
        <f t="shared" ref="BD93:BD99" si="56">IF(AZ93=4,G93,0)</f>
        <v>0</v>
      </c>
      <c r="BE93" s="92">
        <f t="shared" ref="BE93:BE99" si="57">IF(AZ93=5,G93,0)</f>
        <v>0</v>
      </c>
    </row>
    <row r="94" spans="1:57">
      <c r="A94" s="123">
        <v>49</v>
      </c>
      <c r="B94" s="124" t="s">
        <v>237</v>
      </c>
      <c r="C94" s="125" t="s">
        <v>238</v>
      </c>
      <c r="D94" s="126" t="s">
        <v>103</v>
      </c>
      <c r="E94" s="127">
        <v>8</v>
      </c>
      <c r="F94" s="127">
        <v>55</v>
      </c>
      <c r="G94" s="128">
        <f t="shared" si="47"/>
        <v>440</v>
      </c>
      <c r="H94" s="129"/>
      <c r="I94" s="129">
        <f t="shared" si="48"/>
        <v>0</v>
      </c>
      <c r="J94" s="129">
        <v>0</v>
      </c>
      <c r="K94" s="129">
        <f t="shared" si="49"/>
        <v>0</v>
      </c>
      <c r="L94" s="126" t="s">
        <v>103</v>
      </c>
      <c r="M94" s="127">
        <v>8</v>
      </c>
      <c r="N94" s="127">
        <v>55</v>
      </c>
      <c r="O94" s="128">
        <f t="shared" si="50"/>
        <v>440</v>
      </c>
      <c r="P94" s="129"/>
      <c r="Q94" s="129">
        <f t="shared" si="51"/>
        <v>0</v>
      </c>
      <c r="R94" s="129">
        <v>0</v>
      </c>
      <c r="S94" s="129">
        <f t="shared" si="52"/>
        <v>0</v>
      </c>
      <c r="AA94" s="92">
        <v>0</v>
      </c>
      <c r="AZ94" s="92">
        <v>2</v>
      </c>
      <c r="BA94" s="92">
        <f t="shared" si="53"/>
        <v>0</v>
      </c>
      <c r="BB94" s="92">
        <f t="shared" si="54"/>
        <v>440</v>
      </c>
      <c r="BC94" s="92">
        <f t="shared" si="55"/>
        <v>0</v>
      </c>
      <c r="BD94" s="92">
        <f t="shared" si="56"/>
        <v>0</v>
      </c>
      <c r="BE94" s="92">
        <f t="shared" si="57"/>
        <v>0</v>
      </c>
    </row>
    <row r="95" spans="1:57">
      <c r="A95" s="123">
        <v>50</v>
      </c>
      <c r="B95" s="124" t="s">
        <v>239</v>
      </c>
      <c r="C95" s="125" t="s">
        <v>240</v>
      </c>
      <c r="D95" s="126" t="s">
        <v>103</v>
      </c>
      <c r="E95" s="127">
        <v>6</v>
      </c>
      <c r="F95" s="127">
        <v>23</v>
      </c>
      <c r="G95" s="128">
        <f t="shared" si="47"/>
        <v>138</v>
      </c>
      <c r="H95" s="129">
        <v>0</v>
      </c>
      <c r="I95" s="129">
        <f t="shared" si="48"/>
        <v>0</v>
      </c>
      <c r="J95" s="129">
        <v>0</v>
      </c>
      <c r="K95" s="129">
        <f t="shared" si="49"/>
        <v>0</v>
      </c>
      <c r="L95" s="126" t="s">
        <v>103</v>
      </c>
      <c r="M95" s="127">
        <v>6</v>
      </c>
      <c r="N95" s="127">
        <v>23</v>
      </c>
      <c r="O95" s="128">
        <f t="shared" si="50"/>
        <v>138</v>
      </c>
      <c r="P95" s="129">
        <v>0</v>
      </c>
      <c r="Q95" s="129">
        <f t="shared" si="51"/>
        <v>0</v>
      </c>
      <c r="R95" s="129">
        <v>0</v>
      </c>
      <c r="S95" s="129">
        <f t="shared" si="52"/>
        <v>0</v>
      </c>
      <c r="AA95" s="92">
        <v>0</v>
      </c>
      <c r="AZ95" s="92">
        <v>2</v>
      </c>
      <c r="BA95" s="92">
        <f t="shared" si="53"/>
        <v>0</v>
      </c>
      <c r="BB95" s="92">
        <f t="shared" si="54"/>
        <v>138</v>
      </c>
      <c r="BC95" s="92">
        <f t="shared" si="55"/>
        <v>0</v>
      </c>
      <c r="BD95" s="92">
        <f t="shared" si="56"/>
        <v>0</v>
      </c>
      <c r="BE95" s="92">
        <f t="shared" si="57"/>
        <v>0</v>
      </c>
    </row>
    <row r="96" spans="1:57">
      <c r="A96" s="123">
        <v>51</v>
      </c>
      <c r="B96" s="124" t="s">
        <v>241</v>
      </c>
      <c r="C96" s="125" t="s">
        <v>242</v>
      </c>
      <c r="D96" s="126" t="s">
        <v>162</v>
      </c>
      <c r="E96" s="127">
        <v>1</v>
      </c>
      <c r="F96" s="127">
        <v>736</v>
      </c>
      <c r="G96" s="128">
        <f t="shared" si="47"/>
        <v>736</v>
      </c>
      <c r="H96" s="129"/>
      <c r="I96" s="129">
        <f t="shared" si="48"/>
        <v>0</v>
      </c>
      <c r="J96" s="129">
        <v>0</v>
      </c>
      <c r="K96" s="129">
        <f t="shared" si="49"/>
        <v>0</v>
      </c>
      <c r="L96" s="126"/>
      <c r="M96" s="127"/>
      <c r="N96" s="127"/>
      <c r="O96" s="127" t="s">
        <v>219</v>
      </c>
      <c r="P96" s="129"/>
      <c r="Q96" s="129">
        <f t="shared" si="51"/>
        <v>0</v>
      </c>
      <c r="R96" s="129">
        <v>0</v>
      </c>
      <c r="S96" s="129">
        <f t="shared" si="52"/>
        <v>0</v>
      </c>
      <c r="AA96" s="92">
        <v>0</v>
      </c>
      <c r="AZ96" s="92">
        <v>2</v>
      </c>
      <c r="BA96" s="92">
        <f t="shared" si="53"/>
        <v>0</v>
      </c>
      <c r="BB96" s="92">
        <f t="shared" si="54"/>
        <v>736</v>
      </c>
      <c r="BC96" s="92">
        <f t="shared" si="55"/>
        <v>0</v>
      </c>
      <c r="BD96" s="92">
        <f t="shared" si="56"/>
        <v>0</v>
      </c>
      <c r="BE96" s="92">
        <f t="shared" si="57"/>
        <v>0</v>
      </c>
    </row>
    <row r="97" spans="1:57">
      <c r="A97" s="123">
        <v>52</v>
      </c>
      <c r="B97" s="124" t="s">
        <v>243</v>
      </c>
      <c r="C97" s="125" t="s">
        <v>244</v>
      </c>
      <c r="D97" s="126" t="s">
        <v>162</v>
      </c>
      <c r="E97" s="127">
        <v>1</v>
      </c>
      <c r="F97" s="127">
        <v>253</v>
      </c>
      <c r="G97" s="128">
        <f t="shared" si="47"/>
        <v>253</v>
      </c>
      <c r="H97" s="129">
        <v>0</v>
      </c>
      <c r="I97" s="129">
        <f t="shared" si="48"/>
        <v>0</v>
      </c>
      <c r="J97" s="129">
        <v>0</v>
      </c>
      <c r="K97" s="129">
        <f t="shared" si="49"/>
        <v>0</v>
      </c>
      <c r="L97" s="126" t="s">
        <v>162</v>
      </c>
      <c r="M97" s="127">
        <v>1</v>
      </c>
      <c r="N97" s="127">
        <v>253</v>
      </c>
      <c r="O97" s="128">
        <f t="shared" si="50"/>
        <v>253</v>
      </c>
      <c r="P97" s="129">
        <v>0</v>
      </c>
      <c r="Q97" s="129">
        <f t="shared" si="51"/>
        <v>0</v>
      </c>
      <c r="R97" s="129">
        <v>0</v>
      </c>
      <c r="S97" s="129">
        <f t="shared" si="52"/>
        <v>0</v>
      </c>
      <c r="AA97" s="92">
        <v>0</v>
      </c>
      <c r="AZ97" s="92">
        <v>2</v>
      </c>
      <c r="BA97" s="92">
        <f t="shared" si="53"/>
        <v>0</v>
      </c>
      <c r="BB97" s="92">
        <f t="shared" si="54"/>
        <v>253</v>
      </c>
      <c r="BC97" s="92">
        <f t="shared" si="55"/>
        <v>0</v>
      </c>
      <c r="BD97" s="92">
        <f t="shared" si="56"/>
        <v>0</v>
      </c>
      <c r="BE97" s="92">
        <f t="shared" si="57"/>
        <v>0</v>
      </c>
    </row>
    <row r="98" spans="1:57">
      <c r="A98" s="123">
        <v>53</v>
      </c>
      <c r="B98" s="124" t="s">
        <v>245</v>
      </c>
      <c r="C98" s="125" t="s">
        <v>246</v>
      </c>
      <c r="D98" s="126" t="s">
        <v>103</v>
      </c>
      <c r="E98" s="127">
        <v>1</v>
      </c>
      <c r="F98" s="127">
        <v>65</v>
      </c>
      <c r="G98" s="128">
        <f t="shared" si="47"/>
        <v>65</v>
      </c>
      <c r="H98" s="129">
        <v>0</v>
      </c>
      <c r="I98" s="129">
        <f t="shared" si="48"/>
        <v>0</v>
      </c>
      <c r="J98" s="129">
        <v>0</v>
      </c>
      <c r="K98" s="129">
        <f t="shared" si="49"/>
        <v>0</v>
      </c>
      <c r="L98" s="126" t="s">
        <v>103</v>
      </c>
      <c r="M98" s="127">
        <v>1</v>
      </c>
      <c r="N98" s="127">
        <v>65</v>
      </c>
      <c r="O98" s="128">
        <f t="shared" si="50"/>
        <v>65</v>
      </c>
      <c r="P98" s="129">
        <v>0</v>
      </c>
      <c r="Q98" s="129">
        <f t="shared" si="51"/>
        <v>0</v>
      </c>
      <c r="R98" s="129">
        <v>0</v>
      </c>
      <c r="S98" s="129">
        <f t="shared" si="52"/>
        <v>0</v>
      </c>
      <c r="AA98" s="92">
        <v>0</v>
      </c>
      <c r="AZ98" s="92">
        <v>2</v>
      </c>
      <c r="BA98" s="92">
        <f t="shared" si="53"/>
        <v>0</v>
      </c>
      <c r="BB98" s="92">
        <f t="shared" si="54"/>
        <v>65</v>
      </c>
      <c r="BC98" s="92">
        <f t="shared" si="55"/>
        <v>0</v>
      </c>
      <c r="BD98" s="92">
        <f t="shared" si="56"/>
        <v>0</v>
      </c>
      <c r="BE98" s="92">
        <f t="shared" si="57"/>
        <v>0</v>
      </c>
    </row>
    <row r="99" spans="1:57">
      <c r="A99" s="123">
        <v>54</v>
      </c>
      <c r="B99" s="124" t="s">
        <v>247</v>
      </c>
      <c r="C99" s="125" t="s">
        <v>248</v>
      </c>
      <c r="D99" s="126" t="s">
        <v>103</v>
      </c>
      <c r="E99" s="127">
        <v>1</v>
      </c>
      <c r="F99" s="127">
        <v>75</v>
      </c>
      <c r="G99" s="128">
        <f t="shared" si="47"/>
        <v>75</v>
      </c>
      <c r="H99" s="129"/>
      <c r="I99" s="129">
        <f t="shared" si="48"/>
        <v>0</v>
      </c>
      <c r="J99" s="129">
        <v>0</v>
      </c>
      <c r="K99" s="129">
        <f t="shared" si="49"/>
        <v>0</v>
      </c>
      <c r="L99" s="126" t="s">
        <v>103</v>
      </c>
      <c r="M99" s="127">
        <v>1</v>
      </c>
      <c r="N99" s="127">
        <v>75</v>
      </c>
      <c r="O99" s="128">
        <f t="shared" si="50"/>
        <v>75</v>
      </c>
      <c r="P99" s="129"/>
      <c r="Q99" s="129">
        <f t="shared" si="51"/>
        <v>0</v>
      </c>
      <c r="R99" s="129">
        <v>0</v>
      </c>
      <c r="S99" s="129">
        <f t="shared" si="52"/>
        <v>0</v>
      </c>
      <c r="AA99" s="92">
        <v>0</v>
      </c>
      <c r="AZ99" s="92">
        <v>2</v>
      </c>
      <c r="BA99" s="92">
        <f t="shared" si="53"/>
        <v>0</v>
      </c>
      <c r="BB99" s="92">
        <f t="shared" si="54"/>
        <v>75</v>
      </c>
      <c r="BC99" s="92">
        <f t="shared" si="55"/>
        <v>0</v>
      </c>
      <c r="BD99" s="92">
        <f t="shared" si="56"/>
        <v>0</v>
      </c>
      <c r="BE99" s="92">
        <f t="shared" si="57"/>
        <v>0</v>
      </c>
    </row>
    <row r="100" spans="1:57" ht="38.25">
      <c r="A100" s="130" t="s">
        <v>93</v>
      </c>
      <c r="B100" s="131" t="s">
        <v>94</v>
      </c>
      <c r="C100" s="132" t="s">
        <v>249</v>
      </c>
      <c r="D100" s="126"/>
      <c r="E100" s="127"/>
      <c r="F100" s="127"/>
      <c r="G100" s="128"/>
      <c r="H100" s="129"/>
      <c r="I100" s="129"/>
      <c r="J100" s="129"/>
      <c r="K100" s="129"/>
      <c r="L100" s="133" t="s">
        <v>162</v>
      </c>
      <c r="M100" s="134">
        <v>1</v>
      </c>
      <c r="N100" s="134">
        <v>2890</v>
      </c>
      <c r="O100" s="135">
        <f t="shared" si="50"/>
        <v>2890</v>
      </c>
      <c r="P100" s="129"/>
      <c r="Q100" s="129">
        <f t="shared" si="51"/>
        <v>0</v>
      </c>
      <c r="R100" s="129"/>
      <c r="S100" s="129"/>
    </row>
    <row r="101" spans="1:57">
      <c r="A101" s="136"/>
      <c r="B101" s="137" t="s">
        <v>104</v>
      </c>
      <c r="C101" s="138" t="str">
        <f>CONCATENATE(B92," ",C92)</f>
        <v>723 Vnitřní plynovod</v>
      </c>
      <c r="D101" s="139"/>
      <c r="E101" s="140"/>
      <c r="F101" s="140"/>
      <c r="G101" s="141">
        <f>SUM(G92:G99)</f>
        <v>8819</v>
      </c>
      <c r="H101" s="142"/>
      <c r="I101" s="143">
        <f>SUM(I92:I99)</f>
        <v>0</v>
      </c>
      <c r="J101" s="142"/>
      <c r="K101" s="143">
        <f>SUM(K92:K99)</f>
        <v>0</v>
      </c>
      <c r="L101" s="139"/>
      <c r="M101" s="140"/>
      <c r="N101" s="140"/>
      <c r="O101" s="141">
        <f>SUM(O92:O100)</f>
        <v>10973</v>
      </c>
      <c r="P101" s="142"/>
      <c r="Q101" s="143">
        <f>SUM(Q92:Q99)</f>
        <v>0</v>
      </c>
      <c r="R101" s="142"/>
      <c r="S101" s="143">
        <f>SUM(S92:S99)</f>
        <v>0</v>
      </c>
      <c r="BA101" s="144">
        <f>SUM(BA92:BA99)</f>
        <v>0</v>
      </c>
      <c r="BB101" s="144">
        <f>SUM(BB92:BB99)</f>
        <v>8819</v>
      </c>
      <c r="BC101" s="144">
        <f>SUM(BC92:BC99)</f>
        <v>0</v>
      </c>
      <c r="BD101" s="144">
        <f>SUM(BD92:BD99)</f>
        <v>0</v>
      </c>
      <c r="BE101" s="144">
        <f>SUM(BE92:BE99)</f>
        <v>0</v>
      </c>
    </row>
    <row r="102" spans="1:57">
      <c r="A102" s="116" t="s">
        <v>87</v>
      </c>
      <c r="B102" s="117" t="s">
        <v>250</v>
      </c>
      <c r="C102" s="118" t="s">
        <v>251</v>
      </c>
      <c r="D102" s="119"/>
      <c r="E102" s="120"/>
      <c r="F102" s="120"/>
      <c r="G102" s="121"/>
      <c r="H102" s="122"/>
      <c r="I102" s="122"/>
      <c r="J102" s="122"/>
      <c r="K102" s="122"/>
      <c r="L102" s="119"/>
      <c r="M102" s="120"/>
      <c r="N102" s="120"/>
      <c r="O102" s="121"/>
      <c r="P102" s="122"/>
      <c r="Q102" s="122"/>
      <c r="R102" s="122"/>
      <c r="S102" s="122"/>
    </row>
    <row r="103" spans="1:57">
      <c r="A103" s="123">
        <v>55</v>
      </c>
      <c r="B103" s="124" t="s">
        <v>252</v>
      </c>
      <c r="C103" s="125" t="s">
        <v>253</v>
      </c>
      <c r="D103" s="126" t="s">
        <v>162</v>
      </c>
      <c r="E103" s="127">
        <v>1</v>
      </c>
      <c r="F103" s="127">
        <v>50</v>
      </c>
      <c r="G103" s="128">
        <f t="shared" ref="G103:G127" si="58">E103*F103</f>
        <v>50</v>
      </c>
      <c r="H103" s="129">
        <v>0</v>
      </c>
      <c r="I103" s="129">
        <f t="shared" ref="I103:I127" si="59">E103*H103</f>
        <v>0</v>
      </c>
      <c r="J103" s="129">
        <v>-3.4200000000000001E-2</v>
      </c>
      <c r="K103" s="129">
        <f t="shared" ref="K103:K127" si="60">E103*J103</f>
        <v>-3.4200000000000001E-2</v>
      </c>
      <c r="L103" s="126" t="s">
        <v>162</v>
      </c>
      <c r="M103" s="127">
        <v>1</v>
      </c>
      <c r="N103" s="127">
        <v>50</v>
      </c>
      <c r="O103" s="128">
        <f t="shared" ref="O103:O127" si="61">M103*N103</f>
        <v>50</v>
      </c>
      <c r="P103" s="129">
        <v>0</v>
      </c>
      <c r="Q103" s="129">
        <f t="shared" ref="Q103:Q127" si="62">M103*P103</f>
        <v>0</v>
      </c>
      <c r="R103" s="129">
        <v>-3.4200000000000001E-2</v>
      </c>
      <c r="S103" s="129">
        <f t="shared" ref="S103:S127" si="63">M103*R103</f>
        <v>-3.4200000000000001E-2</v>
      </c>
      <c r="AA103" s="92">
        <v>0</v>
      </c>
      <c r="AZ103" s="92">
        <v>2</v>
      </c>
      <c r="BA103" s="92">
        <f t="shared" ref="BA103:BA109" si="64">IF(AZ103=1,G103,0)</f>
        <v>0</v>
      </c>
      <c r="BB103" s="92">
        <f t="shared" ref="BB103:BB109" si="65">IF(AZ103=2,G103,0)</f>
        <v>50</v>
      </c>
      <c r="BC103" s="92">
        <f t="shared" ref="BC103:BC109" si="66">IF(AZ103=3,G103,0)</f>
        <v>0</v>
      </c>
      <c r="BD103" s="92">
        <f t="shared" ref="BD103:BD109" si="67">IF(AZ103=4,G103,0)</f>
        <v>0</v>
      </c>
      <c r="BE103" s="92">
        <f t="shared" ref="BE103:BE109" si="68">IF(AZ103=5,G103,0)</f>
        <v>0</v>
      </c>
    </row>
    <row r="104" spans="1:57">
      <c r="A104" s="123">
        <v>56</v>
      </c>
      <c r="B104" s="124" t="s">
        <v>254</v>
      </c>
      <c r="C104" s="125" t="s">
        <v>255</v>
      </c>
      <c r="D104" s="126" t="s">
        <v>162</v>
      </c>
      <c r="E104" s="127">
        <v>1</v>
      </c>
      <c r="F104" s="127">
        <v>50</v>
      </c>
      <c r="G104" s="128">
        <f t="shared" si="58"/>
        <v>50</v>
      </c>
      <c r="H104" s="129">
        <v>0</v>
      </c>
      <c r="I104" s="129">
        <f t="shared" si="59"/>
        <v>0</v>
      </c>
      <c r="J104" s="129">
        <v>-1.9460000000000002E-2</v>
      </c>
      <c r="K104" s="129">
        <f t="shared" si="60"/>
        <v>-1.9460000000000002E-2</v>
      </c>
      <c r="L104" s="126" t="s">
        <v>162</v>
      </c>
      <c r="M104" s="127">
        <v>1</v>
      </c>
      <c r="N104" s="127">
        <v>50</v>
      </c>
      <c r="O104" s="128">
        <f t="shared" si="61"/>
        <v>50</v>
      </c>
      <c r="P104" s="129">
        <v>0</v>
      </c>
      <c r="Q104" s="129">
        <f t="shared" si="62"/>
        <v>0</v>
      </c>
      <c r="R104" s="129">
        <v>-1.9460000000000002E-2</v>
      </c>
      <c r="S104" s="129">
        <f t="shared" si="63"/>
        <v>-1.9460000000000002E-2</v>
      </c>
      <c r="AA104" s="92">
        <v>0</v>
      </c>
      <c r="AZ104" s="92">
        <v>2</v>
      </c>
      <c r="BA104" s="92">
        <f t="shared" si="64"/>
        <v>0</v>
      </c>
      <c r="BB104" s="92">
        <f t="shared" si="65"/>
        <v>50</v>
      </c>
      <c r="BC104" s="92">
        <f t="shared" si="66"/>
        <v>0</v>
      </c>
      <c r="BD104" s="92">
        <f t="shared" si="67"/>
        <v>0</v>
      </c>
      <c r="BE104" s="92">
        <f t="shared" si="68"/>
        <v>0</v>
      </c>
    </row>
    <row r="105" spans="1:57">
      <c r="A105" s="123">
        <v>57</v>
      </c>
      <c r="B105" s="124" t="s">
        <v>256</v>
      </c>
      <c r="C105" s="125" t="s">
        <v>257</v>
      </c>
      <c r="D105" s="126" t="s">
        <v>162</v>
      </c>
      <c r="E105" s="127">
        <v>1</v>
      </c>
      <c r="F105" s="127">
        <v>100</v>
      </c>
      <c r="G105" s="128">
        <f t="shared" si="58"/>
        <v>100</v>
      </c>
      <c r="H105" s="129">
        <v>0</v>
      </c>
      <c r="I105" s="129">
        <f t="shared" si="59"/>
        <v>0</v>
      </c>
      <c r="J105" s="129">
        <v>-3.2899999999999999E-2</v>
      </c>
      <c r="K105" s="129">
        <f t="shared" si="60"/>
        <v>-3.2899999999999999E-2</v>
      </c>
      <c r="L105" s="126" t="s">
        <v>162</v>
      </c>
      <c r="M105" s="127">
        <v>1</v>
      </c>
      <c r="N105" s="127">
        <v>100</v>
      </c>
      <c r="O105" s="128">
        <f t="shared" si="61"/>
        <v>100</v>
      </c>
      <c r="P105" s="129">
        <v>0</v>
      </c>
      <c r="Q105" s="129">
        <f t="shared" si="62"/>
        <v>0</v>
      </c>
      <c r="R105" s="129">
        <v>-3.2899999999999999E-2</v>
      </c>
      <c r="S105" s="129">
        <f t="shared" si="63"/>
        <v>-3.2899999999999999E-2</v>
      </c>
      <c r="AA105" s="92">
        <v>0</v>
      </c>
      <c r="AZ105" s="92">
        <v>2</v>
      </c>
      <c r="BA105" s="92">
        <f t="shared" si="64"/>
        <v>0</v>
      </c>
      <c r="BB105" s="92">
        <f t="shared" si="65"/>
        <v>100</v>
      </c>
      <c r="BC105" s="92">
        <f t="shared" si="66"/>
        <v>0</v>
      </c>
      <c r="BD105" s="92">
        <f t="shared" si="67"/>
        <v>0</v>
      </c>
      <c r="BE105" s="92">
        <f t="shared" si="68"/>
        <v>0</v>
      </c>
    </row>
    <row r="106" spans="1:57">
      <c r="A106" s="123">
        <v>58</v>
      </c>
      <c r="B106" s="124" t="s">
        <v>258</v>
      </c>
      <c r="C106" s="125" t="s">
        <v>259</v>
      </c>
      <c r="D106" s="126" t="s">
        <v>162</v>
      </c>
      <c r="E106" s="127">
        <v>1</v>
      </c>
      <c r="F106" s="127">
        <v>70</v>
      </c>
      <c r="G106" s="128">
        <f t="shared" si="58"/>
        <v>70</v>
      </c>
      <c r="H106" s="129">
        <v>0</v>
      </c>
      <c r="I106" s="129">
        <f t="shared" si="59"/>
        <v>0</v>
      </c>
      <c r="J106" s="129">
        <v>-2.2800000000000001E-2</v>
      </c>
      <c r="K106" s="129">
        <f t="shared" si="60"/>
        <v>-2.2800000000000001E-2</v>
      </c>
      <c r="L106" s="126" t="s">
        <v>162</v>
      </c>
      <c r="M106" s="127">
        <v>1</v>
      </c>
      <c r="N106" s="127">
        <v>70</v>
      </c>
      <c r="O106" s="128">
        <f t="shared" si="61"/>
        <v>70</v>
      </c>
      <c r="P106" s="129">
        <v>0</v>
      </c>
      <c r="Q106" s="129">
        <f t="shared" si="62"/>
        <v>0</v>
      </c>
      <c r="R106" s="129">
        <v>-2.2800000000000001E-2</v>
      </c>
      <c r="S106" s="129">
        <f t="shared" si="63"/>
        <v>-2.2800000000000001E-2</v>
      </c>
      <c r="AA106" s="92">
        <v>0</v>
      </c>
      <c r="AZ106" s="92">
        <v>2</v>
      </c>
      <c r="BA106" s="92">
        <f t="shared" si="64"/>
        <v>0</v>
      </c>
      <c r="BB106" s="92">
        <f t="shared" si="65"/>
        <v>70</v>
      </c>
      <c r="BC106" s="92">
        <f t="shared" si="66"/>
        <v>0</v>
      </c>
      <c r="BD106" s="92">
        <f t="shared" si="67"/>
        <v>0</v>
      </c>
      <c r="BE106" s="92">
        <f t="shared" si="68"/>
        <v>0</v>
      </c>
    </row>
    <row r="107" spans="1:57">
      <c r="A107" s="123">
        <v>59</v>
      </c>
      <c r="B107" s="124" t="s">
        <v>260</v>
      </c>
      <c r="C107" s="125" t="s">
        <v>261</v>
      </c>
      <c r="D107" s="126" t="s">
        <v>162</v>
      </c>
      <c r="E107" s="127">
        <v>1</v>
      </c>
      <c r="F107" s="127">
        <v>50</v>
      </c>
      <c r="G107" s="128">
        <f t="shared" si="58"/>
        <v>50</v>
      </c>
      <c r="H107" s="129">
        <v>0</v>
      </c>
      <c r="I107" s="129">
        <f t="shared" si="59"/>
        <v>0</v>
      </c>
      <c r="J107" s="129">
        <v>-6.7000000000000004E-2</v>
      </c>
      <c r="K107" s="129">
        <f t="shared" si="60"/>
        <v>-6.7000000000000004E-2</v>
      </c>
      <c r="L107" s="126" t="s">
        <v>162</v>
      </c>
      <c r="M107" s="127">
        <v>1</v>
      </c>
      <c r="N107" s="127">
        <v>50</v>
      </c>
      <c r="O107" s="128">
        <f t="shared" si="61"/>
        <v>50</v>
      </c>
      <c r="P107" s="129">
        <v>0</v>
      </c>
      <c r="Q107" s="129">
        <f t="shared" si="62"/>
        <v>0</v>
      </c>
      <c r="R107" s="129">
        <v>-6.7000000000000004E-2</v>
      </c>
      <c r="S107" s="129">
        <f t="shared" si="63"/>
        <v>-6.7000000000000004E-2</v>
      </c>
      <c r="AA107" s="92">
        <v>0</v>
      </c>
      <c r="AZ107" s="92">
        <v>2</v>
      </c>
      <c r="BA107" s="92">
        <f t="shared" si="64"/>
        <v>0</v>
      </c>
      <c r="BB107" s="92">
        <f t="shared" si="65"/>
        <v>50</v>
      </c>
      <c r="BC107" s="92">
        <f t="shared" si="66"/>
        <v>0</v>
      </c>
      <c r="BD107" s="92">
        <f t="shared" si="67"/>
        <v>0</v>
      </c>
      <c r="BE107" s="92">
        <f t="shared" si="68"/>
        <v>0</v>
      </c>
    </row>
    <row r="108" spans="1:57">
      <c r="A108" s="123">
        <v>60</v>
      </c>
      <c r="B108" s="124" t="s">
        <v>262</v>
      </c>
      <c r="C108" s="125" t="s">
        <v>263</v>
      </c>
      <c r="D108" s="126" t="s">
        <v>162</v>
      </c>
      <c r="E108" s="127">
        <v>2</v>
      </c>
      <c r="F108" s="127">
        <v>120</v>
      </c>
      <c r="G108" s="128">
        <f t="shared" si="58"/>
        <v>240</v>
      </c>
      <c r="H108" s="129">
        <v>0</v>
      </c>
      <c r="I108" s="129">
        <f t="shared" si="59"/>
        <v>0</v>
      </c>
      <c r="J108" s="129">
        <v>-4.3499999999999997E-2</v>
      </c>
      <c r="K108" s="129">
        <f t="shared" si="60"/>
        <v>-8.6999999999999994E-2</v>
      </c>
      <c r="L108" s="126" t="s">
        <v>162</v>
      </c>
      <c r="M108" s="127">
        <v>2</v>
      </c>
      <c r="N108" s="127">
        <v>120</v>
      </c>
      <c r="O108" s="128">
        <f t="shared" si="61"/>
        <v>240</v>
      </c>
      <c r="P108" s="129">
        <v>0</v>
      </c>
      <c r="Q108" s="129">
        <f t="shared" si="62"/>
        <v>0</v>
      </c>
      <c r="R108" s="129">
        <v>-4.3499999999999997E-2</v>
      </c>
      <c r="S108" s="129">
        <f t="shared" si="63"/>
        <v>-8.6999999999999994E-2</v>
      </c>
      <c r="AA108" s="92">
        <v>0</v>
      </c>
      <c r="AZ108" s="92">
        <v>2</v>
      </c>
      <c r="BA108" s="92">
        <f t="shared" si="64"/>
        <v>0</v>
      </c>
      <c r="BB108" s="92">
        <f t="shared" si="65"/>
        <v>240</v>
      </c>
      <c r="BC108" s="92">
        <f t="shared" si="66"/>
        <v>0</v>
      </c>
      <c r="BD108" s="92">
        <f t="shared" si="67"/>
        <v>0</v>
      </c>
      <c r="BE108" s="92">
        <f t="shared" si="68"/>
        <v>0</v>
      </c>
    </row>
    <row r="109" spans="1:57">
      <c r="A109" s="123">
        <v>61</v>
      </c>
      <c r="B109" s="124" t="s">
        <v>264</v>
      </c>
      <c r="C109" s="125" t="s">
        <v>265</v>
      </c>
      <c r="D109" s="126" t="s">
        <v>162</v>
      </c>
      <c r="E109" s="127">
        <v>1</v>
      </c>
      <c r="F109" s="127">
        <v>100</v>
      </c>
      <c r="G109" s="128">
        <f t="shared" si="58"/>
        <v>100</v>
      </c>
      <c r="H109" s="129"/>
      <c r="I109" s="129">
        <f t="shared" si="59"/>
        <v>0</v>
      </c>
      <c r="J109" s="129">
        <v>0</v>
      </c>
      <c r="K109" s="129">
        <f t="shared" si="60"/>
        <v>0</v>
      </c>
      <c r="L109" s="126" t="s">
        <v>162</v>
      </c>
      <c r="M109" s="127">
        <v>1</v>
      </c>
      <c r="N109" s="127">
        <v>100</v>
      </c>
      <c r="O109" s="128">
        <f t="shared" si="61"/>
        <v>100</v>
      </c>
      <c r="P109" s="129"/>
      <c r="Q109" s="129">
        <f t="shared" si="62"/>
        <v>0</v>
      </c>
      <c r="R109" s="129">
        <v>0</v>
      </c>
      <c r="S109" s="129">
        <f t="shared" si="63"/>
        <v>0</v>
      </c>
      <c r="AA109" s="92">
        <v>0</v>
      </c>
      <c r="AZ109" s="92">
        <v>2</v>
      </c>
      <c r="BA109" s="92">
        <f t="shared" si="64"/>
        <v>0</v>
      </c>
      <c r="BB109" s="92">
        <f t="shared" si="65"/>
        <v>100</v>
      </c>
      <c r="BC109" s="92">
        <f t="shared" si="66"/>
        <v>0</v>
      </c>
      <c r="BD109" s="92">
        <f t="shared" si="67"/>
        <v>0</v>
      </c>
      <c r="BE109" s="92">
        <f t="shared" si="68"/>
        <v>0</v>
      </c>
    </row>
    <row r="110" spans="1:57">
      <c r="A110" s="145" t="s">
        <v>93</v>
      </c>
      <c r="B110" s="146" t="s">
        <v>94</v>
      </c>
      <c r="C110" s="132" t="s">
        <v>266</v>
      </c>
      <c r="D110" s="126"/>
      <c r="E110" s="127"/>
      <c r="F110" s="127"/>
      <c r="G110" s="128"/>
      <c r="H110" s="129"/>
      <c r="I110" s="129"/>
      <c r="J110" s="129"/>
      <c r="K110" s="129"/>
      <c r="L110" s="147" t="s">
        <v>103</v>
      </c>
      <c r="M110" s="148">
        <v>1</v>
      </c>
      <c r="N110" s="148">
        <v>2250</v>
      </c>
      <c r="O110" s="149">
        <f t="shared" si="61"/>
        <v>2250</v>
      </c>
      <c r="P110" s="129"/>
      <c r="Q110" s="129">
        <f t="shared" si="62"/>
        <v>0</v>
      </c>
      <c r="R110" s="129"/>
      <c r="S110" s="129"/>
    </row>
    <row r="111" spans="1:57">
      <c r="A111" s="123">
        <v>62</v>
      </c>
      <c r="B111" s="124" t="s">
        <v>267</v>
      </c>
      <c r="C111" s="125" t="s">
        <v>268</v>
      </c>
      <c r="D111" s="126" t="s">
        <v>162</v>
      </c>
      <c r="E111" s="127">
        <v>1</v>
      </c>
      <c r="F111" s="127">
        <v>950</v>
      </c>
      <c r="G111" s="128">
        <f t="shared" si="58"/>
        <v>950</v>
      </c>
      <c r="H111" s="129"/>
      <c r="I111" s="129">
        <f t="shared" si="59"/>
        <v>0</v>
      </c>
      <c r="J111" s="129">
        <v>0</v>
      </c>
      <c r="K111" s="129">
        <f t="shared" si="60"/>
        <v>0</v>
      </c>
      <c r="L111" s="126" t="s">
        <v>162</v>
      </c>
      <c r="M111" s="127">
        <v>1</v>
      </c>
      <c r="N111" s="127">
        <v>950</v>
      </c>
      <c r="O111" s="128">
        <f t="shared" si="61"/>
        <v>950</v>
      </c>
      <c r="P111" s="129"/>
      <c r="Q111" s="129">
        <f t="shared" si="62"/>
        <v>0</v>
      </c>
      <c r="R111" s="129">
        <v>0</v>
      </c>
      <c r="S111" s="129">
        <f t="shared" si="63"/>
        <v>0</v>
      </c>
      <c r="AA111" s="92">
        <v>0</v>
      </c>
      <c r="AZ111" s="92">
        <v>2</v>
      </c>
      <c r="BA111" s="92">
        <f>IF(AZ111=1,G111,0)</f>
        <v>0</v>
      </c>
      <c r="BB111" s="92">
        <f>IF(AZ111=2,G111,0)</f>
        <v>950</v>
      </c>
      <c r="BC111" s="92">
        <f>IF(AZ111=3,G111,0)</f>
        <v>0</v>
      </c>
      <c r="BD111" s="92">
        <f>IF(AZ111=4,G111,0)</f>
        <v>0</v>
      </c>
      <c r="BE111" s="92">
        <f>IF(AZ111=5,G111,0)</f>
        <v>0</v>
      </c>
    </row>
    <row r="112" spans="1:57" ht="25.5">
      <c r="A112" s="130" t="s">
        <v>93</v>
      </c>
      <c r="B112" s="131" t="s">
        <v>94</v>
      </c>
      <c r="C112" s="132" t="s">
        <v>269</v>
      </c>
      <c r="D112" s="126"/>
      <c r="E112" s="127"/>
      <c r="F112" s="127"/>
      <c r="G112" s="128"/>
      <c r="H112" s="129"/>
      <c r="I112" s="129"/>
      <c r="J112" s="129"/>
      <c r="K112" s="129"/>
      <c r="L112" s="147" t="s">
        <v>103</v>
      </c>
      <c r="M112" s="148">
        <v>1</v>
      </c>
      <c r="N112" s="148">
        <v>6400</v>
      </c>
      <c r="O112" s="149">
        <f t="shared" si="61"/>
        <v>6400</v>
      </c>
      <c r="P112" s="129"/>
      <c r="Q112" s="129">
        <f t="shared" si="62"/>
        <v>0</v>
      </c>
      <c r="R112" s="129"/>
      <c r="S112" s="129"/>
    </row>
    <row r="113" spans="1:57">
      <c r="A113" s="123">
        <v>63</v>
      </c>
      <c r="B113" s="124" t="s">
        <v>270</v>
      </c>
      <c r="C113" s="125" t="s">
        <v>271</v>
      </c>
      <c r="D113" s="126" t="s">
        <v>103</v>
      </c>
      <c r="E113" s="127">
        <v>1</v>
      </c>
      <c r="F113" s="127">
        <v>750</v>
      </c>
      <c r="G113" s="128">
        <f t="shared" si="58"/>
        <v>750</v>
      </c>
      <c r="H113" s="129">
        <v>0</v>
      </c>
      <c r="I113" s="129">
        <f t="shared" si="59"/>
        <v>0</v>
      </c>
      <c r="J113" s="129">
        <v>0</v>
      </c>
      <c r="K113" s="129">
        <f t="shared" si="60"/>
        <v>0</v>
      </c>
      <c r="L113" s="126"/>
      <c r="M113" s="127"/>
      <c r="N113" s="127"/>
      <c r="O113" s="127" t="s">
        <v>219</v>
      </c>
      <c r="P113" s="129">
        <v>0</v>
      </c>
      <c r="Q113" s="129">
        <f t="shared" si="62"/>
        <v>0</v>
      </c>
      <c r="R113" s="129">
        <v>0</v>
      </c>
      <c r="S113" s="129">
        <f t="shared" si="63"/>
        <v>0</v>
      </c>
      <c r="AA113" s="92">
        <v>0</v>
      </c>
      <c r="AZ113" s="92">
        <v>2</v>
      </c>
      <c r="BA113" s="92">
        <f>IF(AZ113=1,G113,0)</f>
        <v>0</v>
      </c>
      <c r="BB113" s="92">
        <f>IF(AZ113=2,G113,0)</f>
        <v>750</v>
      </c>
      <c r="BC113" s="92">
        <f>IF(AZ113=3,G113,0)</f>
        <v>0</v>
      </c>
      <c r="BD113" s="92">
        <f>IF(AZ113=4,G113,0)</f>
        <v>0</v>
      </c>
      <c r="BE113" s="92">
        <f>IF(AZ113=5,G113,0)</f>
        <v>0</v>
      </c>
    </row>
    <row r="114" spans="1:57">
      <c r="A114" s="145" t="s">
        <v>93</v>
      </c>
      <c r="B114" s="146" t="s">
        <v>94</v>
      </c>
      <c r="C114" s="125" t="s">
        <v>272</v>
      </c>
      <c r="D114" s="126"/>
      <c r="E114" s="127"/>
      <c r="F114" s="127"/>
      <c r="G114" s="128"/>
      <c r="H114" s="129"/>
      <c r="I114" s="129"/>
      <c r="J114" s="129"/>
      <c r="K114" s="129"/>
      <c r="L114" s="147" t="s">
        <v>103</v>
      </c>
      <c r="M114" s="148">
        <v>1</v>
      </c>
      <c r="N114" s="148">
        <v>250</v>
      </c>
      <c r="O114" s="149">
        <f t="shared" si="61"/>
        <v>250</v>
      </c>
      <c r="P114" s="129"/>
      <c r="Q114" s="129"/>
      <c r="R114" s="129"/>
      <c r="S114" s="129"/>
    </row>
    <row r="115" spans="1:57">
      <c r="A115" s="123">
        <v>64</v>
      </c>
      <c r="B115" s="124" t="s">
        <v>273</v>
      </c>
      <c r="C115" s="125" t="s">
        <v>274</v>
      </c>
      <c r="D115" s="126" t="s">
        <v>162</v>
      </c>
      <c r="E115" s="127">
        <v>1</v>
      </c>
      <c r="F115" s="127">
        <v>2245</v>
      </c>
      <c r="G115" s="128">
        <f t="shared" si="58"/>
        <v>2245</v>
      </c>
      <c r="H115" s="129"/>
      <c r="I115" s="129">
        <f t="shared" si="59"/>
        <v>0</v>
      </c>
      <c r="J115" s="129">
        <v>0</v>
      </c>
      <c r="K115" s="129">
        <f t="shared" si="60"/>
        <v>0</v>
      </c>
      <c r="L115" s="126"/>
      <c r="M115" s="127"/>
      <c r="N115" s="127"/>
      <c r="O115" s="127" t="s">
        <v>219</v>
      </c>
      <c r="P115" s="129"/>
      <c r="Q115" s="129">
        <f t="shared" si="62"/>
        <v>0</v>
      </c>
      <c r="R115" s="129">
        <v>0</v>
      </c>
      <c r="S115" s="129">
        <f t="shared" si="63"/>
        <v>0</v>
      </c>
      <c r="AA115" s="92">
        <v>0</v>
      </c>
      <c r="AZ115" s="92">
        <v>2</v>
      </c>
      <c r="BA115" s="92">
        <f>IF(AZ115=1,G115,0)</f>
        <v>0</v>
      </c>
      <c r="BB115" s="92">
        <f>IF(AZ115=2,G115,0)</f>
        <v>2245</v>
      </c>
      <c r="BC115" s="92">
        <f>IF(AZ115=3,G115,0)</f>
        <v>0</v>
      </c>
      <c r="BD115" s="92">
        <f>IF(AZ115=4,G115,0)</f>
        <v>0</v>
      </c>
      <c r="BE115" s="92">
        <f>IF(AZ115=5,G115,0)</f>
        <v>0</v>
      </c>
    </row>
    <row r="116" spans="1:57">
      <c r="A116" s="145" t="s">
        <v>93</v>
      </c>
      <c r="B116" s="146" t="s">
        <v>94</v>
      </c>
      <c r="C116" s="125" t="s">
        <v>275</v>
      </c>
      <c r="D116" s="126"/>
      <c r="E116" s="127"/>
      <c r="F116" s="127"/>
      <c r="G116" s="128"/>
      <c r="H116" s="129"/>
      <c r="I116" s="129"/>
      <c r="J116" s="129"/>
      <c r="K116" s="129"/>
      <c r="L116" s="147" t="s">
        <v>162</v>
      </c>
      <c r="M116" s="148">
        <v>1</v>
      </c>
      <c r="N116" s="148">
        <v>2880</v>
      </c>
      <c r="O116" s="149">
        <f t="shared" si="61"/>
        <v>2880</v>
      </c>
      <c r="P116" s="129"/>
      <c r="Q116" s="129"/>
      <c r="R116" s="129"/>
      <c r="S116" s="129"/>
    </row>
    <row r="117" spans="1:57">
      <c r="A117" s="123">
        <v>65</v>
      </c>
      <c r="B117" s="124" t="s">
        <v>276</v>
      </c>
      <c r="C117" s="125" t="s">
        <v>277</v>
      </c>
      <c r="D117" s="126" t="s">
        <v>162</v>
      </c>
      <c r="E117" s="127">
        <v>1</v>
      </c>
      <c r="F117" s="127">
        <v>360</v>
      </c>
      <c r="G117" s="128">
        <f t="shared" si="58"/>
        <v>360</v>
      </c>
      <c r="H117" s="129"/>
      <c r="I117" s="129">
        <f t="shared" si="59"/>
        <v>0</v>
      </c>
      <c r="J117" s="129">
        <v>0</v>
      </c>
      <c r="K117" s="129">
        <f t="shared" si="60"/>
        <v>0</v>
      </c>
      <c r="L117" s="126" t="s">
        <v>162</v>
      </c>
      <c r="M117" s="127">
        <v>1</v>
      </c>
      <c r="N117" s="127">
        <v>360</v>
      </c>
      <c r="O117" s="128">
        <f t="shared" si="61"/>
        <v>360</v>
      </c>
      <c r="P117" s="129"/>
      <c r="Q117" s="129">
        <f t="shared" si="62"/>
        <v>0</v>
      </c>
      <c r="R117" s="129">
        <v>0</v>
      </c>
      <c r="S117" s="129">
        <f t="shared" si="63"/>
        <v>0</v>
      </c>
      <c r="AA117" s="92">
        <v>0</v>
      </c>
      <c r="AZ117" s="92">
        <v>2</v>
      </c>
      <c r="BA117" s="92">
        <f>IF(AZ117=1,G117,0)</f>
        <v>0</v>
      </c>
      <c r="BB117" s="92">
        <f>IF(AZ117=2,G117,0)</f>
        <v>360</v>
      </c>
      <c r="BC117" s="92">
        <f>IF(AZ117=3,G117,0)</f>
        <v>0</v>
      </c>
      <c r="BD117" s="92">
        <f>IF(AZ117=4,G117,0)</f>
        <v>0</v>
      </c>
      <c r="BE117" s="92">
        <f>IF(AZ117=5,G117,0)</f>
        <v>0</v>
      </c>
    </row>
    <row r="118" spans="1:57">
      <c r="A118" s="145" t="s">
        <v>93</v>
      </c>
      <c r="B118" s="146" t="s">
        <v>94</v>
      </c>
      <c r="C118" s="125" t="s">
        <v>278</v>
      </c>
      <c r="D118" s="126"/>
      <c r="E118" s="127"/>
      <c r="F118" s="127"/>
      <c r="G118" s="128"/>
      <c r="H118" s="129"/>
      <c r="I118" s="129"/>
      <c r="J118" s="129"/>
      <c r="K118" s="129"/>
      <c r="L118" s="147" t="s">
        <v>103</v>
      </c>
      <c r="M118" s="148">
        <v>1</v>
      </c>
      <c r="N118" s="148">
        <v>780</v>
      </c>
      <c r="O118" s="149">
        <f t="shared" si="61"/>
        <v>780</v>
      </c>
      <c r="P118" s="129"/>
      <c r="Q118" s="129"/>
      <c r="R118" s="129"/>
      <c r="S118" s="129"/>
    </row>
    <row r="119" spans="1:57" ht="25.5">
      <c r="A119" s="123">
        <v>66</v>
      </c>
      <c r="B119" s="124" t="s">
        <v>279</v>
      </c>
      <c r="C119" s="125" t="s">
        <v>280</v>
      </c>
      <c r="D119" s="126" t="s">
        <v>103</v>
      </c>
      <c r="E119" s="127">
        <v>2</v>
      </c>
      <c r="F119" s="127">
        <v>280</v>
      </c>
      <c r="G119" s="128">
        <f t="shared" si="58"/>
        <v>560</v>
      </c>
      <c r="H119" s="129"/>
      <c r="I119" s="129">
        <f t="shared" si="59"/>
        <v>0</v>
      </c>
      <c r="J119" s="129">
        <v>0</v>
      </c>
      <c r="K119" s="129">
        <f t="shared" si="60"/>
        <v>0</v>
      </c>
      <c r="L119" s="126" t="s">
        <v>103</v>
      </c>
      <c r="M119" s="127">
        <v>1</v>
      </c>
      <c r="N119" s="127">
        <v>280</v>
      </c>
      <c r="O119" s="128">
        <f t="shared" si="61"/>
        <v>280</v>
      </c>
      <c r="P119" s="129"/>
      <c r="Q119" s="129">
        <f t="shared" si="62"/>
        <v>0</v>
      </c>
      <c r="R119" s="129">
        <v>0</v>
      </c>
      <c r="S119" s="129">
        <f t="shared" si="63"/>
        <v>0</v>
      </c>
      <c r="AA119" s="92">
        <v>0</v>
      </c>
      <c r="AZ119" s="92">
        <v>2</v>
      </c>
      <c r="BA119" s="92">
        <f>IF(AZ119=1,G119,0)</f>
        <v>0</v>
      </c>
      <c r="BB119" s="92">
        <f>IF(AZ119=2,G119,0)</f>
        <v>560</v>
      </c>
      <c r="BC119" s="92">
        <f>IF(AZ119=3,G119,0)</f>
        <v>0</v>
      </c>
      <c r="BD119" s="92">
        <f>IF(AZ119=4,G119,0)</f>
        <v>0</v>
      </c>
      <c r="BE119" s="92">
        <f>IF(AZ119=5,G119,0)</f>
        <v>0</v>
      </c>
    </row>
    <row r="120" spans="1:57">
      <c r="A120" s="145" t="s">
        <v>93</v>
      </c>
      <c r="B120" s="146" t="s">
        <v>94</v>
      </c>
      <c r="C120" s="132" t="s">
        <v>281</v>
      </c>
      <c r="D120" s="147"/>
      <c r="E120" s="148"/>
      <c r="F120" s="148"/>
      <c r="G120" s="149"/>
      <c r="H120" s="150"/>
      <c r="I120" s="150"/>
      <c r="J120" s="150"/>
      <c r="K120" s="150"/>
      <c r="L120" s="147" t="s">
        <v>103</v>
      </c>
      <c r="M120" s="148">
        <v>1</v>
      </c>
      <c r="N120" s="148">
        <v>1080</v>
      </c>
      <c r="O120" s="149">
        <f t="shared" si="61"/>
        <v>1080</v>
      </c>
      <c r="P120" s="129"/>
      <c r="Q120" s="129"/>
      <c r="R120" s="129"/>
      <c r="S120" s="129"/>
    </row>
    <row r="121" spans="1:57">
      <c r="A121" s="145" t="s">
        <v>93</v>
      </c>
      <c r="B121" s="146" t="s">
        <v>94</v>
      </c>
      <c r="C121" s="132" t="s">
        <v>282</v>
      </c>
      <c r="D121" s="147"/>
      <c r="E121" s="148"/>
      <c r="F121" s="148"/>
      <c r="G121" s="149"/>
      <c r="H121" s="150"/>
      <c r="I121" s="150"/>
      <c r="J121" s="150"/>
      <c r="K121" s="150"/>
      <c r="L121" s="147" t="s">
        <v>103</v>
      </c>
      <c r="M121" s="148">
        <v>1</v>
      </c>
      <c r="N121" s="148">
        <v>1320</v>
      </c>
      <c r="O121" s="149">
        <f t="shared" si="61"/>
        <v>1320</v>
      </c>
      <c r="P121" s="129"/>
      <c r="Q121" s="129"/>
      <c r="R121" s="129"/>
      <c r="S121" s="129"/>
    </row>
    <row r="122" spans="1:57">
      <c r="A122" s="123">
        <v>67</v>
      </c>
      <c r="B122" s="124" t="s">
        <v>283</v>
      </c>
      <c r="C122" s="125" t="s">
        <v>284</v>
      </c>
      <c r="D122" s="126" t="s">
        <v>103</v>
      </c>
      <c r="E122" s="127">
        <v>1</v>
      </c>
      <c r="F122" s="127">
        <v>1540</v>
      </c>
      <c r="G122" s="128">
        <f t="shared" si="58"/>
        <v>1540</v>
      </c>
      <c r="H122" s="129"/>
      <c r="I122" s="129">
        <f t="shared" si="59"/>
        <v>0</v>
      </c>
      <c r="J122" s="129">
        <v>0</v>
      </c>
      <c r="K122" s="129">
        <f t="shared" si="60"/>
        <v>0</v>
      </c>
      <c r="L122" s="126" t="s">
        <v>103</v>
      </c>
      <c r="M122" s="127">
        <v>1</v>
      </c>
      <c r="N122" s="127">
        <v>1540</v>
      </c>
      <c r="O122" s="128">
        <f t="shared" si="61"/>
        <v>1540</v>
      </c>
      <c r="P122" s="129"/>
      <c r="Q122" s="129">
        <f t="shared" si="62"/>
        <v>0</v>
      </c>
      <c r="R122" s="129">
        <v>0</v>
      </c>
      <c r="S122" s="129">
        <f t="shared" si="63"/>
        <v>0</v>
      </c>
      <c r="AA122" s="92">
        <v>0</v>
      </c>
      <c r="AZ122" s="92">
        <v>2</v>
      </c>
      <c r="BA122" s="92">
        <f t="shared" ref="BA122:BA127" si="69">IF(AZ122=1,G122,0)</f>
        <v>0</v>
      </c>
      <c r="BB122" s="92">
        <f t="shared" ref="BB122:BB127" si="70">IF(AZ122=2,G122,0)</f>
        <v>1540</v>
      </c>
      <c r="BC122" s="92">
        <f t="shared" ref="BC122:BC127" si="71">IF(AZ122=3,G122,0)</f>
        <v>0</v>
      </c>
      <c r="BD122" s="92">
        <f t="shared" ref="BD122:BD127" si="72">IF(AZ122=4,G122,0)</f>
        <v>0</v>
      </c>
      <c r="BE122" s="92">
        <f t="shared" ref="BE122:BE127" si="73">IF(AZ122=5,G122,0)</f>
        <v>0</v>
      </c>
    </row>
    <row r="123" spans="1:57">
      <c r="A123" s="123">
        <v>68</v>
      </c>
      <c r="B123" s="124" t="s">
        <v>285</v>
      </c>
      <c r="C123" s="125" t="s">
        <v>286</v>
      </c>
      <c r="D123" s="126" t="s">
        <v>162</v>
      </c>
      <c r="E123" s="127">
        <v>5</v>
      </c>
      <c r="F123" s="127">
        <v>30</v>
      </c>
      <c r="G123" s="128">
        <f t="shared" si="58"/>
        <v>150</v>
      </c>
      <c r="H123" s="129"/>
      <c r="I123" s="129">
        <f t="shared" si="59"/>
        <v>0</v>
      </c>
      <c r="J123" s="129">
        <v>0</v>
      </c>
      <c r="K123" s="129">
        <f t="shared" si="60"/>
        <v>0</v>
      </c>
      <c r="L123" s="126" t="s">
        <v>162</v>
      </c>
      <c r="M123" s="127">
        <v>5</v>
      </c>
      <c r="N123" s="127">
        <v>30</v>
      </c>
      <c r="O123" s="128">
        <f t="shared" si="61"/>
        <v>150</v>
      </c>
      <c r="P123" s="129"/>
      <c r="Q123" s="129">
        <f t="shared" si="62"/>
        <v>0</v>
      </c>
      <c r="R123" s="129">
        <v>0</v>
      </c>
      <c r="S123" s="129">
        <f t="shared" si="63"/>
        <v>0</v>
      </c>
      <c r="AA123" s="92">
        <v>0</v>
      </c>
      <c r="AZ123" s="92">
        <v>2</v>
      </c>
      <c r="BA123" s="92">
        <f t="shared" si="69"/>
        <v>0</v>
      </c>
      <c r="BB123" s="92">
        <f t="shared" si="70"/>
        <v>150</v>
      </c>
      <c r="BC123" s="92">
        <f t="shared" si="71"/>
        <v>0</v>
      </c>
      <c r="BD123" s="92">
        <f t="shared" si="72"/>
        <v>0</v>
      </c>
      <c r="BE123" s="92">
        <f t="shared" si="73"/>
        <v>0</v>
      </c>
    </row>
    <row r="124" spans="1:57" ht="25.5">
      <c r="A124" s="123">
        <v>69</v>
      </c>
      <c r="B124" s="124" t="s">
        <v>287</v>
      </c>
      <c r="C124" s="125" t="s">
        <v>288</v>
      </c>
      <c r="D124" s="126" t="s">
        <v>103</v>
      </c>
      <c r="E124" s="127">
        <v>1</v>
      </c>
      <c r="F124" s="127">
        <v>423</v>
      </c>
      <c r="G124" s="128">
        <f t="shared" si="58"/>
        <v>423</v>
      </c>
      <c r="H124" s="129"/>
      <c r="I124" s="129">
        <f t="shared" si="59"/>
        <v>0</v>
      </c>
      <c r="J124" s="129">
        <v>0</v>
      </c>
      <c r="K124" s="129">
        <f t="shared" si="60"/>
        <v>0</v>
      </c>
      <c r="L124" s="126" t="s">
        <v>103</v>
      </c>
      <c r="M124" s="127">
        <v>1</v>
      </c>
      <c r="N124" s="127">
        <v>423</v>
      </c>
      <c r="O124" s="128">
        <f t="shared" si="61"/>
        <v>423</v>
      </c>
      <c r="P124" s="129"/>
      <c r="Q124" s="129">
        <f t="shared" si="62"/>
        <v>0</v>
      </c>
      <c r="R124" s="129">
        <v>0</v>
      </c>
      <c r="S124" s="129">
        <f t="shared" si="63"/>
        <v>0</v>
      </c>
      <c r="AA124" s="92">
        <v>0</v>
      </c>
      <c r="AZ124" s="92">
        <v>2</v>
      </c>
      <c r="BA124" s="92">
        <f t="shared" si="69"/>
        <v>0</v>
      </c>
      <c r="BB124" s="92">
        <f t="shared" si="70"/>
        <v>423</v>
      </c>
      <c r="BC124" s="92">
        <f t="shared" si="71"/>
        <v>0</v>
      </c>
      <c r="BD124" s="92">
        <f t="shared" si="72"/>
        <v>0</v>
      </c>
      <c r="BE124" s="92">
        <f t="shared" si="73"/>
        <v>0</v>
      </c>
    </row>
    <row r="125" spans="1:57">
      <c r="A125" s="123">
        <v>70</v>
      </c>
      <c r="B125" s="124" t="s">
        <v>289</v>
      </c>
      <c r="C125" s="125" t="s">
        <v>290</v>
      </c>
      <c r="D125" s="126" t="s">
        <v>103</v>
      </c>
      <c r="E125" s="127">
        <v>1</v>
      </c>
      <c r="F125" s="127">
        <v>468</v>
      </c>
      <c r="G125" s="128">
        <f t="shared" si="58"/>
        <v>468</v>
      </c>
      <c r="H125" s="129"/>
      <c r="I125" s="129">
        <f t="shared" si="59"/>
        <v>0</v>
      </c>
      <c r="J125" s="129">
        <v>0</v>
      </c>
      <c r="K125" s="129">
        <f t="shared" si="60"/>
        <v>0</v>
      </c>
      <c r="L125" s="126" t="s">
        <v>103</v>
      </c>
      <c r="M125" s="127">
        <v>1</v>
      </c>
      <c r="N125" s="127">
        <v>468</v>
      </c>
      <c r="O125" s="128">
        <f t="shared" si="61"/>
        <v>468</v>
      </c>
      <c r="P125" s="129"/>
      <c r="Q125" s="129">
        <f t="shared" si="62"/>
        <v>0</v>
      </c>
      <c r="R125" s="129">
        <v>0</v>
      </c>
      <c r="S125" s="129">
        <f t="shared" si="63"/>
        <v>0</v>
      </c>
      <c r="AA125" s="92">
        <v>0</v>
      </c>
      <c r="AZ125" s="92">
        <v>2</v>
      </c>
      <c r="BA125" s="92">
        <f t="shared" si="69"/>
        <v>0</v>
      </c>
      <c r="BB125" s="92">
        <f t="shared" si="70"/>
        <v>468</v>
      </c>
      <c r="BC125" s="92">
        <f t="shared" si="71"/>
        <v>0</v>
      </c>
      <c r="BD125" s="92">
        <f t="shared" si="72"/>
        <v>0</v>
      </c>
      <c r="BE125" s="92">
        <f t="shared" si="73"/>
        <v>0</v>
      </c>
    </row>
    <row r="126" spans="1:57">
      <c r="A126" s="123">
        <v>71</v>
      </c>
      <c r="B126" s="124" t="s">
        <v>291</v>
      </c>
      <c r="C126" s="125" t="s">
        <v>292</v>
      </c>
      <c r="D126" s="126" t="s">
        <v>103</v>
      </c>
      <c r="E126" s="127">
        <v>1</v>
      </c>
      <c r="F126" s="127">
        <v>291</v>
      </c>
      <c r="G126" s="128">
        <f t="shared" si="58"/>
        <v>291</v>
      </c>
      <c r="H126" s="129"/>
      <c r="I126" s="129">
        <f t="shared" si="59"/>
        <v>0</v>
      </c>
      <c r="J126" s="129">
        <v>0</v>
      </c>
      <c r="K126" s="129">
        <f t="shared" si="60"/>
        <v>0</v>
      </c>
      <c r="L126" s="126" t="s">
        <v>103</v>
      </c>
      <c r="M126" s="127">
        <v>1</v>
      </c>
      <c r="N126" s="127">
        <v>291</v>
      </c>
      <c r="O126" s="128">
        <f t="shared" si="61"/>
        <v>291</v>
      </c>
      <c r="P126" s="129"/>
      <c r="Q126" s="129">
        <f t="shared" si="62"/>
        <v>0</v>
      </c>
      <c r="R126" s="129">
        <v>0</v>
      </c>
      <c r="S126" s="129">
        <f t="shared" si="63"/>
        <v>0</v>
      </c>
      <c r="AA126" s="92">
        <v>0</v>
      </c>
      <c r="AZ126" s="92">
        <v>2</v>
      </c>
      <c r="BA126" s="92">
        <f t="shared" si="69"/>
        <v>0</v>
      </c>
      <c r="BB126" s="92">
        <f t="shared" si="70"/>
        <v>291</v>
      </c>
      <c r="BC126" s="92">
        <f t="shared" si="71"/>
        <v>0</v>
      </c>
      <c r="BD126" s="92">
        <f t="shared" si="72"/>
        <v>0</v>
      </c>
      <c r="BE126" s="92">
        <f t="shared" si="73"/>
        <v>0</v>
      </c>
    </row>
    <row r="127" spans="1:57">
      <c r="A127" s="123">
        <v>72</v>
      </c>
      <c r="B127" s="124" t="s">
        <v>293</v>
      </c>
      <c r="C127" s="125" t="s">
        <v>294</v>
      </c>
      <c r="D127" s="126" t="s">
        <v>103</v>
      </c>
      <c r="E127" s="127">
        <v>2</v>
      </c>
      <c r="F127" s="127">
        <v>255</v>
      </c>
      <c r="G127" s="128">
        <f t="shared" si="58"/>
        <v>510</v>
      </c>
      <c r="H127" s="129"/>
      <c r="I127" s="129">
        <f t="shared" si="59"/>
        <v>0</v>
      </c>
      <c r="J127" s="129">
        <v>0</v>
      </c>
      <c r="K127" s="129">
        <f t="shared" si="60"/>
        <v>0</v>
      </c>
      <c r="L127" s="126" t="s">
        <v>103</v>
      </c>
      <c r="M127" s="127">
        <v>2</v>
      </c>
      <c r="N127" s="127">
        <v>255</v>
      </c>
      <c r="O127" s="128">
        <f t="shared" si="61"/>
        <v>510</v>
      </c>
      <c r="P127" s="129"/>
      <c r="Q127" s="129">
        <f t="shared" si="62"/>
        <v>0</v>
      </c>
      <c r="R127" s="129">
        <v>0</v>
      </c>
      <c r="S127" s="129">
        <f t="shared" si="63"/>
        <v>0</v>
      </c>
      <c r="AA127" s="92">
        <v>0</v>
      </c>
      <c r="AZ127" s="92">
        <v>2</v>
      </c>
      <c r="BA127" s="92">
        <f t="shared" si="69"/>
        <v>0</v>
      </c>
      <c r="BB127" s="92">
        <f t="shared" si="70"/>
        <v>510</v>
      </c>
      <c r="BC127" s="92">
        <f t="shared" si="71"/>
        <v>0</v>
      </c>
      <c r="BD127" s="92">
        <f t="shared" si="72"/>
        <v>0</v>
      </c>
      <c r="BE127" s="92">
        <f t="shared" si="73"/>
        <v>0</v>
      </c>
    </row>
    <row r="128" spans="1:57">
      <c r="A128" s="136"/>
      <c r="B128" s="137" t="s">
        <v>104</v>
      </c>
      <c r="C128" s="138" t="str">
        <f>CONCATENATE(B102," ",C102)</f>
        <v>725 Zařizovací předměty</v>
      </c>
      <c r="D128" s="139"/>
      <c r="E128" s="140"/>
      <c r="F128" s="140"/>
      <c r="G128" s="141">
        <f>SUM(G102:G127)</f>
        <v>8907</v>
      </c>
      <c r="H128" s="142"/>
      <c r="I128" s="143">
        <f>SUM(I102:I127)</f>
        <v>0</v>
      </c>
      <c r="J128" s="142"/>
      <c r="K128" s="143">
        <f>SUM(K102:K127)</f>
        <v>-0.26336000000000004</v>
      </c>
      <c r="L128" s="139"/>
      <c r="M128" s="140"/>
      <c r="N128" s="140"/>
      <c r="O128" s="141">
        <f>SUM(O102:O127)</f>
        <v>20592</v>
      </c>
      <c r="P128" s="142"/>
      <c r="Q128" s="143">
        <f>SUM(Q102:Q127)</f>
        <v>0</v>
      </c>
      <c r="R128" s="142"/>
      <c r="S128" s="143">
        <f>SUM(S102:S127)</f>
        <v>-0.26336000000000004</v>
      </c>
      <c r="BA128" s="144">
        <f>SUM(BA102:BA127)</f>
        <v>0</v>
      </c>
      <c r="BB128" s="144">
        <f>SUM(BB102:BB127)</f>
        <v>8907</v>
      </c>
      <c r="BC128" s="144">
        <f>SUM(BC102:BC127)</f>
        <v>0</v>
      </c>
      <c r="BD128" s="144">
        <f>SUM(BD102:BD127)</f>
        <v>0</v>
      </c>
      <c r="BE128" s="144">
        <f>SUM(BE102:BE127)</f>
        <v>0</v>
      </c>
    </row>
    <row r="129" spans="1:57">
      <c r="A129" s="116" t="s">
        <v>87</v>
      </c>
      <c r="B129" s="117" t="s">
        <v>295</v>
      </c>
      <c r="C129" s="118" t="s">
        <v>296</v>
      </c>
      <c r="D129" s="119"/>
      <c r="E129" s="120"/>
      <c r="F129" s="120"/>
      <c r="G129" s="121"/>
      <c r="H129" s="122"/>
      <c r="I129" s="122"/>
      <c r="J129" s="122"/>
      <c r="K129" s="122"/>
      <c r="L129" s="119"/>
      <c r="M129" s="120"/>
      <c r="N129" s="120"/>
      <c r="O129" s="121"/>
      <c r="P129" s="122"/>
      <c r="Q129" s="122"/>
      <c r="R129" s="122"/>
      <c r="S129" s="122"/>
    </row>
    <row r="130" spans="1:57">
      <c r="A130" s="123">
        <v>73</v>
      </c>
      <c r="B130" s="124" t="s">
        <v>297</v>
      </c>
      <c r="C130" s="125" t="s">
        <v>298</v>
      </c>
      <c r="D130" s="126" t="s">
        <v>103</v>
      </c>
      <c r="E130" s="127">
        <v>1</v>
      </c>
      <c r="F130" s="127">
        <v>950</v>
      </c>
      <c r="G130" s="128">
        <f>E130*F130</f>
        <v>950</v>
      </c>
      <c r="H130" s="129">
        <v>0</v>
      </c>
      <c r="I130" s="129">
        <f>E130*H130</f>
        <v>0</v>
      </c>
      <c r="J130" s="129">
        <v>0</v>
      </c>
      <c r="K130" s="129">
        <f>E130*J130</f>
        <v>0</v>
      </c>
      <c r="L130" s="126"/>
      <c r="M130" s="127"/>
      <c r="N130" s="127"/>
      <c r="O130" s="127" t="s">
        <v>219</v>
      </c>
      <c r="P130" s="129">
        <v>0</v>
      </c>
      <c r="Q130" s="129">
        <f>M130*P130</f>
        <v>0</v>
      </c>
      <c r="R130" s="129">
        <v>0</v>
      </c>
      <c r="S130" s="129">
        <f>M130*R130</f>
        <v>0</v>
      </c>
      <c r="AA130" s="92">
        <v>0</v>
      </c>
      <c r="AZ130" s="92">
        <v>2</v>
      </c>
      <c r="BA130" s="92">
        <f>IF(AZ130=1,G130,0)</f>
        <v>0</v>
      </c>
      <c r="BB130" s="92">
        <f>IF(AZ130=2,G130,0)</f>
        <v>950</v>
      </c>
      <c r="BC130" s="92">
        <f>IF(AZ130=3,G130,0)</f>
        <v>0</v>
      </c>
      <c r="BD130" s="92">
        <f>IF(AZ130=4,G130,0)</f>
        <v>0</v>
      </c>
      <c r="BE130" s="92">
        <f>IF(AZ130=5,G130,0)</f>
        <v>0</v>
      </c>
    </row>
    <row r="131" spans="1:57">
      <c r="A131" s="123">
        <v>74</v>
      </c>
      <c r="B131" s="124" t="s">
        <v>299</v>
      </c>
      <c r="C131" s="125" t="s">
        <v>300</v>
      </c>
      <c r="D131" s="126" t="s">
        <v>113</v>
      </c>
      <c r="E131" s="127">
        <v>3.2</v>
      </c>
      <c r="F131" s="127">
        <v>220</v>
      </c>
      <c r="G131" s="128">
        <f>E131*F131</f>
        <v>704</v>
      </c>
      <c r="H131" s="129">
        <v>0</v>
      </c>
      <c r="I131" s="129">
        <f>E131*H131</f>
        <v>0</v>
      </c>
      <c r="J131" s="129">
        <v>0</v>
      </c>
      <c r="K131" s="129">
        <f>E131*J131</f>
        <v>0</v>
      </c>
      <c r="L131" s="126" t="s">
        <v>113</v>
      </c>
      <c r="M131" s="127">
        <v>3.2</v>
      </c>
      <c r="N131" s="127">
        <v>220</v>
      </c>
      <c r="O131" s="128">
        <f>M131*N131</f>
        <v>704</v>
      </c>
      <c r="P131" s="129">
        <v>0</v>
      </c>
      <c r="Q131" s="129">
        <f>M131*P131</f>
        <v>0</v>
      </c>
      <c r="R131" s="129">
        <v>0</v>
      </c>
      <c r="S131" s="129">
        <f>M131*R131</f>
        <v>0</v>
      </c>
      <c r="AA131" s="92">
        <v>0</v>
      </c>
      <c r="AZ131" s="92">
        <v>2</v>
      </c>
      <c r="BA131" s="92">
        <f>IF(AZ131=1,G131,0)</f>
        <v>0</v>
      </c>
      <c r="BB131" s="92">
        <f>IF(AZ131=2,G131,0)</f>
        <v>704</v>
      </c>
      <c r="BC131" s="92">
        <f>IF(AZ131=3,G131,0)</f>
        <v>0</v>
      </c>
      <c r="BD131" s="92">
        <f>IF(AZ131=4,G131,0)</f>
        <v>0</v>
      </c>
      <c r="BE131" s="92">
        <f>IF(AZ131=5,G131,0)</f>
        <v>0</v>
      </c>
    </row>
    <row r="132" spans="1:57">
      <c r="A132" s="136"/>
      <c r="B132" s="137" t="s">
        <v>104</v>
      </c>
      <c r="C132" s="138" t="str">
        <f>CONCATENATE(B129," ",C129)</f>
        <v>728 VZT</v>
      </c>
      <c r="D132" s="139"/>
      <c r="E132" s="140"/>
      <c r="F132" s="140"/>
      <c r="G132" s="141">
        <f>SUM(G129:G131)</f>
        <v>1654</v>
      </c>
      <c r="H132" s="142"/>
      <c r="I132" s="143">
        <f>SUM(I129:I131)</f>
        <v>0</v>
      </c>
      <c r="J132" s="142"/>
      <c r="K132" s="143">
        <f>SUM(K129:K131)</f>
        <v>0</v>
      </c>
      <c r="L132" s="139"/>
      <c r="M132" s="140"/>
      <c r="N132" s="140"/>
      <c r="O132" s="141">
        <f>SUM(O129:O131)</f>
        <v>704</v>
      </c>
      <c r="P132" s="142"/>
      <c r="Q132" s="143">
        <f>SUM(Q129:Q131)</f>
        <v>0</v>
      </c>
      <c r="R132" s="142"/>
      <c r="S132" s="143">
        <f>SUM(S129:S131)</f>
        <v>0</v>
      </c>
      <c r="BA132" s="144">
        <f>SUM(BA129:BA131)</f>
        <v>0</v>
      </c>
      <c r="BB132" s="144">
        <f>SUM(BB129:BB131)</f>
        <v>1654</v>
      </c>
      <c r="BC132" s="144">
        <f>SUM(BC129:BC131)</f>
        <v>0</v>
      </c>
      <c r="BD132" s="144">
        <f>SUM(BD129:BD131)</f>
        <v>0</v>
      </c>
      <c r="BE132" s="144">
        <f>SUM(BE129:BE131)</f>
        <v>0</v>
      </c>
    </row>
    <row r="133" spans="1:57">
      <c r="A133" s="116" t="s">
        <v>87</v>
      </c>
      <c r="B133" s="117" t="s">
        <v>301</v>
      </c>
      <c r="C133" s="118" t="s">
        <v>302</v>
      </c>
      <c r="D133" s="119"/>
      <c r="E133" s="120"/>
      <c r="F133" s="120"/>
      <c r="G133" s="121"/>
      <c r="H133" s="122"/>
      <c r="I133" s="122"/>
      <c r="J133" s="122"/>
      <c r="K133" s="122"/>
      <c r="L133" s="119"/>
      <c r="M133" s="120"/>
      <c r="N133" s="120"/>
      <c r="O133" s="121"/>
      <c r="P133" s="122"/>
      <c r="Q133" s="122"/>
      <c r="R133" s="122"/>
      <c r="S133" s="122"/>
    </row>
    <row r="134" spans="1:57" ht="38.25">
      <c r="A134" s="123">
        <v>75</v>
      </c>
      <c r="B134" s="124" t="s">
        <v>303</v>
      </c>
      <c r="C134" s="125" t="s">
        <v>304</v>
      </c>
      <c r="D134" s="126" t="s">
        <v>162</v>
      </c>
      <c r="E134" s="127">
        <v>1</v>
      </c>
      <c r="F134" s="127">
        <v>89000</v>
      </c>
      <c r="G134" s="128">
        <f>E134*F134</f>
        <v>89000</v>
      </c>
      <c r="H134" s="129"/>
      <c r="I134" s="129">
        <f>E134*H134</f>
        <v>0</v>
      </c>
      <c r="J134" s="129">
        <v>0</v>
      </c>
      <c r="K134" s="129">
        <f>E134*J134</f>
        <v>0</v>
      </c>
      <c r="L134" s="126" t="s">
        <v>162</v>
      </c>
      <c r="M134" s="127">
        <v>1</v>
      </c>
      <c r="N134" s="127">
        <v>89000</v>
      </c>
      <c r="O134" s="128">
        <f>M134*N134</f>
        <v>89000</v>
      </c>
      <c r="P134" s="129"/>
      <c r="Q134" s="129">
        <f>M134*P134</f>
        <v>0</v>
      </c>
      <c r="R134" s="129">
        <v>0</v>
      </c>
      <c r="S134" s="129">
        <f>M134*R134</f>
        <v>0</v>
      </c>
      <c r="AA134" s="92">
        <v>0</v>
      </c>
      <c r="AZ134" s="92">
        <v>2</v>
      </c>
      <c r="BA134" s="92">
        <f>IF(AZ134=1,G134,0)</f>
        <v>0</v>
      </c>
      <c r="BB134" s="92">
        <f>IF(AZ134=2,G134,0)</f>
        <v>89000</v>
      </c>
      <c r="BC134" s="92">
        <f>IF(AZ134=3,G134,0)</f>
        <v>0</v>
      </c>
      <c r="BD134" s="92">
        <f>IF(AZ134=4,G134,0)</f>
        <v>0</v>
      </c>
      <c r="BE134" s="92">
        <f>IF(AZ134=5,G134,0)</f>
        <v>0</v>
      </c>
    </row>
    <row r="135" spans="1:57" ht="25.5">
      <c r="A135" s="130" t="s">
        <v>93</v>
      </c>
      <c r="B135" s="131" t="s">
        <v>94</v>
      </c>
      <c r="C135" s="132" t="s">
        <v>305</v>
      </c>
      <c r="D135" s="126"/>
      <c r="E135" s="127"/>
      <c r="F135" s="127"/>
      <c r="G135" s="128"/>
      <c r="H135" s="129"/>
      <c r="I135" s="129"/>
      <c r="J135" s="129"/>
      <c r="K135" s="129"/>
      <c r="L135" s="133" t="s">
        <v>162</v>
      </c>
      <c r="M135" s="134">
        <v>1</v>
      </c>
      <c r="N135" s="134">
        <v>1500</v>
      </c>
      <c r="O135" s="135">
        <f>M135*N135</f>
        <v>1500</v>
      </c>
      <c r="P135" s="129"/>
      <c r="Q135" s="129"/>
      <c r="R135" s="129"/>
      <c r="S135" s="129"/>
    </row>
    <row r="136" spans="1:57">
      <c r="A136" s="145" t="s">
        <v>93</v>
      </c>
      <c r="B136" s="146" t="s">
        <v>94</v>
      </c>
      <c r="C136" s="132" t="s">
        <v>306</v>
      </c>
      <c r="D136" s="126"/>
      <c r="E136" s="127"/>
      <c r="F136" s="127"/>
      <c r="G136" s="128"/>
      <c r="H136" s="129"/>
      <c r="I136" s="129"/>
      <c r="J136" s="129"/>
      <c r="K136" s="129"/>
      <c r="L136" s="133" t="s">
        <v>162</v>
      </c>
      <c r="M136" s="134">
        <v>1</v>
      </c>
      <c r="N136" s="134">
        <v>1830</v>
      </c>
      <c r="O136" s="135">
        <f>M136*N136</f>
        <v>1830</v>
      </c>
      <c r="P136" s="129"/>
      <c r="Q136" s="129"/>
      <c r="R136" s="129"/>
      <c r="S136" s="129"/>
    </row>
    <row r="137" spans="1:57" ht="25.5">
      <c r="A137" s="130" t="s">
        <v>93</v>
      </c>
      <c r="B137" s="131" t="s">
        <v>94</v>
      </c>
      <c r="C137" s="132" t="s">
        <v>307</v>
      </c>
      <c r="D137" s="126"/>
      <c r="E137" s="127"/>
      <c r="F137" s="127"/>
      <c r="G137" s="128"/>
      <c r="H137" s="129"/>
      <c r="I137" s="129"/>
      <c r="J137" s="129"/>
      <c r="K137" s="129"/>
      <c r="L137" s="133" t="s">
        <v>162</v>
      </c>
      <c r="M137" s="134">
        <v>1</v>
      </c>
      <c r="N137" s="134">
        <v>3500</v>
      </c>
      <c r="O137" s="135">
        <f>M137*N137</f>
        <v>3500</v>
      </c>
      <c r="P137" s="129"/>
      <c r="Q137" s="129"/>
      <c r="R137" s="129"/>
      <c r="S137" s="129"/>
    </row>
    <row r="138" spans="1:57">
      <c r="A138" s="136"/>
      <c r="B138" s="137" t="s">
        <v>104</v>
      </c>
      <c r="C138" s="138" t="str">
        <f>CONCATENATE(B133," ",C133)</f>
        <v>731 Vytápění</v>
      </c>
      <c r="D138" s="139"/>
      <c r="E138" s="140"/>
      <c r="F138" s="140"/>
      <c r="G138" s="141">
        <f>SUM(G133:G134)</f>
        <v>89000</v>
      </c>
      <c r="H138" s="142"/>
      <c r="I138" s="143">
        <f>SUM(I133:I134)</f>
        <v>0</v>
      </c>
      <c r="J138" s="142"/>
      <c r="K138" s="143">
        <f>SUM(K133:K134)</f>
        <v>0</v>
      </c>
      <c r="L138" s="139"/>
      <c r="M138" s="140"/>
      <c r="N138" s="140"/>
      <c r="O138" s="141">
        <f>SUM(O133:O137)</f>
        <v>95830</v>
      </c>
      <c r="P138" s="142"/>
      <c r="Q138" s="143">
        <f>SUM(Q133:Q134)</f>
        <v>0</v>
      </c>
      <c r="R138" s="142"/>
      <c r="S138" s="143">
        <f>SUM(S133:S134)</f>
        <v>0</v>
      </c>
      <c r="BA138" s="144">
        <f>SUM(BA133:BA134)</f>
        <v>0</v>
      </c>
      <c r="BB138" s="144">
        <f>SUM(BB133:BB134)</f>
        <v>89000</v>
      </c>
      <c r="BC138" s="144">
        <f>SUM(BC133:BC134)</f>
        <v>0</v>
      </c>
      <c r="BD138" s="144">
        <f>SUM(BD133:BD134)</f>
        <v>0</v>
      </c>
      <c r="BE138" s="144">
        <f>SUM(BE133:BE134)</f>
        <v>0</v>
      </c>
    </row>
    <row r="139" spans="1:57">
      <c r="A139" s="116" t="s">
        <v>87</v>
      </c>
      <c r="B139" s="117" t="s">
        <v>308</v>
      </c>
      <c r="C139" s="118" t="s">
        <v>309</v>
      </c>
      <c r="D139" s="119"/>
      <c r="E139" s="120"/>
      <c r="F139" s="120"/>
      <c r="G139" s="121"/>
      <c r="H139" s="122"/>
      <c r="I139" s="122"/>
      <c r="J139" s="122" t="s">
        <v>310</v>
      </c>
      <c r="K139" s="122"/>
      <c r="L139" s="119"/>
      <c r="M139" s="120"/>
      <c r="N139" s="120"/>
      <c r="O139" s="121"/>
      <c r="P139" s="122"/>
      <c r="Q139" s="122"/>
      <c r="R139" s="122" t="s">
        <v>310</v>
      </c>
      <c r="S139" s="122"/>
    </row>
    <row r="140" spans="1:57">
      <c r="A140" s="123">
        <v>76</v>
      </c>
      <c r="B140" s="124" t="s">
        <v>311</v>
      </c>
      <c r="C140" s="125" t="s">
        <v>312</v>
      </c>
      <c r="D140" s="126" t="s">
        <v>92</v>
      </c>
      <c r="E140" s="127">
        <v>36.549999999999997</v>
      </c>
      <c r="F140" s="127">
        <v>215</v>
      </c>
      <c r="G140" s="128">
        <f>E140*F140</f>
        <v>7858.2499999999991</v>
      </c>
      <c r="H140" s="129">
        <v>0</v>
      </c>
      <c r="I140" s="129">
        <f>E140*H140</f>
        <v>0</v>
      </c>
      <c r="J140" s="129">
        <v>-0.03</v>
      </c>
      <c r="K140" s="129">
        <f>E140*J140</f>
        <v>-1.0964999999999998</v>
      </c>
      <c r="L140" s="126" t="s">
        <v>92</v>
      </c>
      <c r="M140" s="127">
        <v>36.549999999999997</v>
      </c>
      <c r="N140" s="127">
        <v>215</v>
      </c>
      <c r="O140" s="128">
        <f>M140*N140</f>
        <v>7858.2499999999991</v>
      </c>
      <c r="P140" s="129">
        <v>0</v>
      </c>
      <c r="Q140" s="129">
        <f>M140*P140</f>
        <v>0</v>
      </c>
      <c r="R140" s="129">
        <v>-0.03</v>
      </c>
      <c r="S140" s="129">
        <f>M140*R140</f>
        <v>-1.0964999999999998</v>
      </c>
      <c r="AA140" s="92">
        <v>0</v>
      </c>
      <c r="AZ140" s="92">
        <v>2</v>
      </c>
      <c r="BA140" s="92">
        <f>IF(AZ140=1,G140,0)</f>
        <v>0</v>
      </c>
      <c r="BB140" s="92">
        <f>IF(AZ140=2,G140,0)</f>
        <v>7858.2499999999991</v>
      </c>
      <c r="BC140" s="92">
        <f>IF(AZ140=3,G140,0)</f>
        <v>0</v>
      </c>
      <c r="BD140" s="92">
        <f>IF(AZ140=4,G140,0)</f>
        <v>0</v>
      </c>
      <c r="BE140" s="92">
        <f>IF(AZ140=5,G140,0)</f>
        <v>0</v>
      </c>
    </row>
    <row r="141" spans="1:57" ht="25.5">
      <c r="A141" s="277">
        <v>77</v>
      </c>
      <c r="B141" s="278" t="s">
        <v>313</v>
      </c>
      <c r="C141" s="279" t="s">
        <v>314</v>
      </c>
      <c r="D141" s="280" t="s">
        <v>92</v>
      </c>
      <c r="E141" s="281">
        <v>36.549999999999997</v>
      </c>
      <c r="F141" s="281">
        <v>185</v>
      </c>
      <c r="G141" s="282">
        <f>E141*F141</f>
        <v>6761.7499999999991</v>
      </c>
      <c r="H141" s="283"/>
      <c r="I141" s="283">
        <f>E141*H141</f>
        <v>0</v>
      </c>
      <c r="J141" s="283">
        <v>0</v>
      </c>
      <c r="K141" s="283">
        <f>E141*J141</f>
        <v>0</v>
      </c>
      <c r="L141" s="280"/>
      <c r="M141" s="281"/>
      <c r="N141" s="281"/>
      <c r="O141" s="281" t="s">
        <v>219</v>
      </c>
      <c r="P141" s="129"/>
      <c r="Q141" s="129">
        <f>M141*P141</f>
        <v>0</v>
      </c>
      <c r="R141" s="129">
        <v>0</v>
      </c>
      <c r="S141" s="129">
        <f>M141*R141</f>
        <v>0</v>
      </c>
      <c r="AA141" s="92">
        <v>0</v>
      </c>
      <c r="AZ141" s="92">
        <v>2</v>
      </c>
      <c r="BA141" s="92">
        <f>IF(AZ141=1,G141,0)</f>
        <v>0</v>
      </c>
      <c r="BB141" s="92">
        <f>IF(AZ141=2,G141,0)</f>
        <v>6761.7499999999991</v>
      </c>
      <c r="BC141" s="92">
        <f>IF(AZ141=3,G141,0)</f>
        <v>0</v>
      </c>
      <c r="BD141" s="92">
        <f>IF(AZ141=4,G141,0)</f>
        <v>0</v>
      </c>
      <c r="BE141" s="92">
        <f>IF(AZ141=5,G141,0)</f>
        <v>0</v>
      </c>
    </row>
    <row r="142" spans="1:57" ht="25.5">
      <c r="A142" s="277">
        <v>78</v>
      </c>
      <c r="B142" s="278" t="s">
        <v>315</v>
      </c>
      <c r="C142" s="279" t="s">
        <v>316</v>
      </c>
      <c r="D142" s="280" t="s">
        <v>92</v>
      </c>
      <c r="E142" s="281">
        <v>36.549999999999997</v>
      </c>
      <c r="F142" s="281">
        <v>395</v>
      </c>
      <c r="G142" s="282">
        <f>E142*F142</f>
        <v>14437.249999999998</v>
      </c>
      <c r="H142" s="283"/>
      <c r="I142" s="283">
        <f>E142*H142</f>
        <v>0</v>
      </c>
      <c r="J142" s="283">
        <v>0</v>
      </c>
      <c r="K142" s="283">
        <f>E142*J142</f>
        <v>0</v>
      </c>
      <c r="L142" s="280"/>
      <c r="M142" s="281"/>
      <c r="N142" s="281"/>
      <c r="O142" s="281" t="s">
        <v>219</v>
      </c>
      <c r="P142" s="129"/>
      <c r="Q142" s="129">
        <f>M142*P142</f>
        <v>0</v>
      </c>
      <c r="R142" s="129">
        <v>0</v>
      </c>
      <c r="S142" s="129">
        <f>M142*R142</f>
        <v>0</v>
      </c>
      <c r="AA142" s="92">
        <v>0</v>
      </c>
      <c r="AZ142" s="92">
        <v>2</v>
      </c>
      <c r="BA142" s="92">
        <f>IF(AZ142=1,G142,0)</f>
        <v>0</v>
      </c>
      <c r="BB142" s="92">
        <f>IF(AZ142=2,G142,0)</f>
        <v>14437.249999999998</v>
      </c>
      <c r="BC142" s="92">
        <f>IF(AZ142=3,G142,0)</f>
        <v>0</v>
      </c>
      <c r="BD142" s="92">
        <f>IF(AZ142=4,G142,0)</f>
        <v>0</v>
      </c>
      <c r="BE142" s="92">
        <f>IF(AZ142=5,G142,0)</f>
        <v>0</v>
      </c>
    </row>
    <row r="143" spans="1:57">
      <c r="A143" s="136"/>
      <c r="B143" s="137" t="s">
        <v>104</v>
      </c>
      <c r="C143" s="138" t="str">
        <f>CONCATENATE(B139," ",C139)</f>
        <v>762 Konstrukce tesařské</v>
      </c>
      <c r="D143" s="139"/>
      <c r="E143" s="140"/>
      <c r="F143" s="140"/>
      <c r="G143" s="141">
        <f>SUM(G139:G142)</f>
        <v>29057.249999999996</v>
      </c>
      <c r="H143" s="142"/>
      <c r="I143" s="143">
        <f>SUM(I139:I142)</f>
        <v>0</v>
      </c>
      <c r="J143" s="142"/>
      <c r="K143" s="143">
        <f>SUM(K139:K142)</f>
        <v>-1.0964999999999998</v>
      </c>
      <c r="L143" s="139"/>
      <c r="M143" s="140"/>
      <c r="N143" s="140"/>
      <c r="O143" s="141">
        <f>SUM(O139:O142)</f>
        <v>7858.2499999999991</v>
      </c>
      <c r="P143" s="142"/>
      <c r="Q143" s="143">
        <f>SUM(Q139:Q142)</f>
        <v>0</v>
      </c>
      <c r="R143" s="142"/>
      <c r="S143" s="143">
        <f>SUM(S139:S142)</f>
        <v>-1.0964999999999998</v>
      </c>
      <c r="BA143" s="144">
        <f>SUM(BA139:BA142)</f>
        <v>0</v>
      </c>
      <c r="BB143" s="144">
        <f>SUM(BB139:BB142)</f>
        <v>29057.249999999996</v>
      </c>
      <c r="BC143" s="144">
        <f>SUM(BC139:BC142)</f>
        <v>0</v>
      </c>
      <c r="BD143" s="144">
        <f>SUM(BD139:BD142)</f>
        <v>0</v>
      </c>
      <c r="BE143" s="144">
        <f>SUM(BE139:BE142)</f>
        <v>0</v>
      </c>
    </row>
    <row r="144" spans="1:57">
      <c r="A144" s="116" t="s">
        <v>87</v>
      </c>
      <c r="B144" s="117" t="s">
        <v>317</v>
      </c>
      <c r="C144" s="118" t="s">
        <v>318</v>
      </c>
      <c r="D144" s="119"/>
      <c r="E144" s="120"/>
      <c r="F144" s="120"/>
      <c r="G144" s="121"/>
      <c r="H144" s="122"/>
      <c r="I144" s="122"/>
      <c r="J144" s="122"/>
      <c r="K144" s="122"/>
      <c r="L144" s="119"/>
      <c r="M144" s="120"/>
      <c r="N144" s="120"/>
      <c r="O144" s="121"/>
      <c r="P144" s="122"/>
      <c r="Q144" s="122"/>
      <c r="R144" s="122"/>
      <c r="S144" s="122"/>
    </row>
    <row r="145" spans="1:57" ht="25.5">
      <c r="A145" s="123">
        <v>79</v>
      </c>
      <c r="B145" s="124" t="s">
        <v>319</v>
      </c>
      <c r="C145" s="125" t="s">
        <v>320</v>
      </c>
      <c r="D145" s="126" t="s">
        <v>92</v>
      </c>
      <c r="E145" s="127">
        <v>2.4</v>
      </c>
      <c r="F145" s="127">
        <v>950</v>
      </c>
      <c r="G145" s="128">
        <f>E145*F145</f>
        <v>2280</v>
      </c>
      <c r="H145" s="129"/>
      <c r="I145" s="129">
        <f>E145*H145</f>
        <v>0</v>
      </c>
      <c r="J145" s="129">
        <v>0</v>
      </c>
      <c r="K145" s="129">
        <f>E145*J145</f>
        <v>0</v>
      </c>
      <c r="L145" s="126" t="s">
        <v>92</v>
      </c>
      <c r="M145" s="127">
        <v>2.4</v>
      </c>
      <c r="N145" s="127">
        <v>950</v>
      </c>
      <c r="O145" s="128">
        <f>M145*N145</f>
        <v>2280</v>
      </c>
      <c r="P145" s="129"/>
      <c r="Q145" s="129">
        <f>M145*P145</f>
        <v>0</v>
      </c>
      <c r="R145" s="129">
        <v>0</v>
      </c>
      <c r="S145" s="129">
        <f>M145*R145</f>
        <v>0</v>
      </c>
      <c r="AA145" s="92">
        <v>0</v>
      </c>
      <c r="AZ145" s="92">
        <v>2</v>
      </c>
      <c r="BA145" s="92">
        <f>IF(AZ145=1,G145,0)</f>
        <v>0</v>
      </c>
      <c r="BB145" s="92">
        <f>IF(AZ145=2,G145,0)</f>
        <v>2280</v>
      </c>
      <c r="BC145" s="92">
        <f>IF(AZ145=3,G145,0)</f>
        <v>0</v>
      </c>
      <c r="BD145" s="92">
        <f>IF(AZ145=4,G145,0)</f>
        <v>0</v>
      </c>
      <c r="BE145" s="92">
        <f>IF(AZ145=5,G145,0)</f>
        <v>0</v>
      </c>
    </row>
    <row r="146" spans="1:57">
      <c r="A146" s="136"/>
      <c r="B146" s="137" t="s">
        <v>104</v>
      </c>
      <c r="C146" s="138" t="str">
        <f>CONCATENATE(B144," ",C144)</f>
        <v>771 Podlahy z dlaždic a obklady</v>
      </c>
      <c r="D146" s="139"/>
      <c r="E146" s="140"/>
      <c r="F146" s="140"/>
      <c r="G146" s="141">
        <f>SUM(G144:G145)</f>
        <v>2280</v>
      </c>
      <c r="H146" s="142"/>
      <c r="I146" s="143">
        <f>SUM(I144:I145)</f>
        <v>0</v>
      </c>
      <c r="J146" s="142"/>
      <c r="K146" s="143">
        <f>SUM(K144:K145)</f>
        <v>0</v>
      </c>
      <c r="L146" s="139"/>
      <c r="M146" s="140"/>
      <c r="N146" s="140"/>
      <c r="O146" s="141">
        <f>SUM(O144:O145)</f>
        <v>2280</v>
      </c>
      <c r="P146" s="142"/>
      <c r="Q146" s="143">
        <f>SUM(Q144:Q145)</f>
        <v>0</v>
      </c>
      <c r="R146" s="142"/>
      <c r="S146" s="143">
        <f>SUM(S144:S145)</f>
        <v>0</v>
      </c>
      <c r="BA146" s="144">
        <f>SUM(BA144:BA145)</f>
        <v>0</v>
      </c>
      <c r="BB146" s="144">
        <f>SUM(BB144:BB145)</f>
        <v>2280</v>
      </c>
      <c r="BC146" s="144">
        <f>SUM(BC144:BC145)</f>
        <v>0</v>
      </c>
      <c r="BD146" s="144">
        <f>SUM(BD144:BD145)</f>
        <v>0</v>
      </c>
      <c r="BE146" s="144">
        <f>SUM(BE144:BE145)</f>
        <v>0</v>
      </c>
    </row>
    <row r="147" spans="1:57">
      <c r="A147" s="116" t="s">
        <v>87</v>
      </c>
      <c r="B147" s="117" t="s">
        <v>321</v>
      </c>
      <c r="C147" s="118" t="s">
        <v>322</v>
      </c>
      <c r="D147" s="119"/>
      <c r="E147" s="120"/>
      <c r="F147" s="120"/>
      <c r="G147" s="121"/>
      <c r="H147" s="122"/>
      <c r="I147" s="122"/>
      <c r="J147" s="122"/>
      <c r="K147" s="122"/>
      <c r="L147" s="119"/>
      <c r="M147" s="120"/>
      <c r="N147" s="120"/>
      <c r="O147" s="121"/>
      <c r="P147" s="122"/>
      <c r="Q147" s="122"/>
      <c r="R147" s="122"/>
      <c r="S147" s="122"/>
    </row>
    <row r="148" spans="1:57">
      <c r="A148" s="123">
        <v>80</v>
      </c>
      <c r="B148" s="124" t="s">
        <v>323</v>
      </c>
      <c r="C148" s="125" t="s">
        <v>324</v>
      </c>
      <c r="D148" s="126" t="s">
        <v>92</v>
      </c>
      <c r="E148" s="127">
        <v>36.549999999999997</v>
      </c>
      <c r="F148" s="127">
        <v>115</v>
      </c>
      <c r="G148" s="128">
        <f>E148*F148</f>
        <v>4203.25</v>
      </c>
      <c r="H148" s="129">
        <v>0</v>
      </c>
      <c r="I148" s="129">
        <f>E148*H148</f>
        <v>0</v>
      </c>
      <c r="J148" s="129">
        <v>-0.02</v>
      </c>
      <c r="K148" s="129">
        <f>E148*J148</f>
        <v>-0.73099999999999998</v>
      </c>
      <c r="L148" s="126" t="s">
        <v>92</v>
      </c>
      <c r="M148" s="127">
        <v>36.549999999999997</v>
      </c>
      <c r="N148" s="127">
        <v>115</v>
      </c>
      <c r="O148" s="128">
        <f>M148*N148</f>
        <v>4203.25</v>
      </c>
      <c r="P148" s="129">
        <v>0</v>
      </c>
      <c r="Q148" s="129">
        <f>M148*P148</f>
        <v>0</v>
      </c>
      <c r="R148" s="129">
        <v>-0.02</v>
      </c>
      <c r="S148" s="129">
        <f>M148*R148</f>
        <v>-0.73099999999999998</v>
      </c>
      <c r="AA148" s="92">
        <v>0</v>
      </c>
      <c r="AZ148" s="92">
        <v>2</v>
      </c>
      <c r="BA148" s="92">
        <f>IF(AZ148=1,G148,0)</f>
        <v>0</v>
      </c>
      <c r="BB148" s="92">
        <f>IF(AZ148=2,G148,0)</f>
        <v>4203.25</v>
      </c>
      <c r="BC148" s="92">
        <f>IF(AZ148=3,G148,0)</f>
        <v>0</v>
      </c>
      <c r="BD148" s="92">
        <f>IF(AZ148=4,G148,0)</f>
        <v>0</v>
      </c>
      <c r="BE148" s="92">
        <f>IF(AZ148=5,G148,0)</f>
        <v>0</v>
      </c>
    </row>
    <row r="149" spans="1:57" ht="25.5">
      <c r="A149" s="123">
        <v>81</v>
      </c>
      <c r="B149" s="124" t="s">
        <v>325</v>
      </c>
      <c r="C149" s="125" t="s">
        <v>326</v>
      </c>
      <c r="D149" s="126" t="s">
        <v>92</v>
      </c>
      <c r="E149" s="127">
        <v>36.549999999999997</v>
      </c>
      <c r="F149" s="127">
        <v>450</v>
      </c>
      <c r="G149" s="128">
        <f>E149*F149</f>
        <v>16447.5</v>
      </c>
      <c r="H149" s="129"/>
      <c r="I149" s="129">
        <f>E149*H149</f>
        <v>0</v>
      </c>
      <c r="J149" s="129">
        <v>0</v>
      </c>
      <c r="K149" s="129">
        <f>E149*J149</f>
        <v>0</v>
      </c>
      <c r="L149" s="126" t="s">
        <v>92</v>
      </c>
      <c r="M149" s="127">
        <v>36.549999999999997</v>
      </c>
      <c r="N149" s="127">
        <v>450</v>
      </c>
      <c r="O149" s="128">
        <f>M149*N149</f>
        <v>16447.5</v>
      </c>
      <c r="P149" s="129"/>
      <c r="Q149" s="129">
        <f>M149*P149</f>
        <v>0</v>
      </c>
      <c r="R149" s="129">
        <v>0</v>
      </c>
      <c r="S149" s="129">
        <f>M149*R149</f>
        <v>0</v>
      </c>
      <c r="AA149" s="92">
        <v>0</v>
      </c>
      <c r="AZ149" s="92">
        <v>2</v>
      </c>
      <c r="BA149" s="92">
        <f>IF(AZ149=1,G149,0)</f>
        <v>0</v>
      </c>
      <c r="BB149" s="92">
        <f>IF(AZ149=2,G149,0)</f>
        <v>16447.5</v>
      </c>
      <c r="BC149" s="92">
        <f>IF(AZ149=3,G149,0)</f>
        <v>0</v>
      </c>
      <c r="BD149" s="92">
        <f>IF(AZ149=4,G149,0)</f>
        <v>0</v>
      </c>
      <c r="BE149" s="92">
        <f>IF(AZ149=5,G149,0)</f>
        <v>0</v>
      </c>
    </row>
    <row r="150" spans="1:57">
      <c r="A150" s="123">
        <v>82</v>
      </c>
      <c r="B150" s="124" t="s">
        <v>327</v>
      </c>
      <c r="C150" s="125" t="s">
        <v>328</v>
      </c>
      <c r="D150" s="126" t="s">
        <v>113</v>
      </c>
      <c r="E150" s="127">
        <v>34.25</v>
      </c>
      <c r="F150" s="127">
        <v>125</v>
      </c>
      <c r="G150" s="128">
        <f>E150*F150</f>
        <v>4281.25</v>
      </c>
      <c r="H150" s="129"/>
      <c r="I150" s="129">
        <f>E150*H150</f>
        <v>0</v>
      </c>
      <c r="J150" s="129">
        <v>0</v>
      </c>
      <c r="K150" s="129">
        <f>E150*J150</f>
        <v>0</v>
      </c>
      <c r="L150" s="126" t="s">
        <v>113</v>
      </c>
      <c r="M150" s="127">
        <v>34.25</v>
      </c>
      <c r="N150" s="127">
        <v>125</v>
      </c>
      <c r="O150" s="128">
        <f>M150*N150</f>
        <v>4281.25</v>
      </c>
      <c r="P150" s="129"/>
      <c r="Q150" s="129">
        <f>M150*P150</f>
        <v>0</v>
      </c>
      <c r="R150" s="129">
        <v>0</v>
      </c>
      <c r="S150" s="129">
        <f>M150*R150</f>
        <v>0</v>
      </c>
      <c r="AA150" s="92">
        <v>0</v>
      </c>
      <c r="AZ150" s="92">
        <v>2</v>
      </c>
      <c r="BA150" s="92">
        <f>IF(AZ150=1,G150,0)</f>
        <v>0</v>
      </c>
      <c r="BB150" s="92">
        <f>IF(AZ150=2,G150,0)</f>
        <v>4281.25</v>
      </c>
      <c r="BC150" s="92">
        <f>IF(AZ150=3,G150,0)</f>
        <v>0</v>
      </c>
      <c r="BD150" s="92">
        <f>IF(AZ150=4,G150,0)</f>
        <v>0</v>
      </c>
      <c r="BE150" s="92">
        <f>IF(AZ150=5,G150,0)</f>
        <v>0</v>
      </c>
    </row>
    <row r="151" spans="1:57" ht="25.5">
      <c r="A151" s="130" t="s">
        <v>93</v>
      </c>
      <c r="B151" s="131" t="s">
        <v>94</v>
      </c>
      <c r="C151" s="132" t="s">
        <v>329</v>
      </c>
      <c r="D151" s="126"/>
      <c r="E151" s="127"/>
      <c r="F151" s="127"/>
      <c r="G151" s="128"/>
      <c r="H151" s="129"/>
      <c r="I151" s="129"/>
      <c r="J151" s="129"/>
      <c r="K151" s="129"/>
      <c r="L151" s="126" t="s">
        <v>113</v>
      </c>
      <c r="M151" s="127">
        <v>34.25</v>
      </c>
      <c r="N151" s="127">
        <v>40</v>
      </c>
      <c r="O151" s="128">
        <f>M151*N151</f>
        <v>1370</v>
      </c>
      <c r="P151" s="129"/>
      <c r="Q151" s="129"/>
      <c r="R151" s="129"/>
      <c r="S151" s="129"/>
    </row>
    <row r="152" spans="1:57">
      <c r="A152" s="136"/>
      <c r="B152" s="137" t="s">
        <v>104</v>
      </c>
      <c r="C152" s="138" t="str">
        <f>CONCATENATE(B147," ",C147)</f>
        <v>775 Podlahy vlysové a parketové</v>
      </c>
      <c r="D152" s="139"/>
      <c r="E152" s="140"/>
      <c r="F152" s="140"/>
      <c r="G152" s="141">
        <f>SUM(G147:G150)</f>
        <v>24932</v>
      </c>
      <c r="H152" s="142"/>
      <c r="I152" s="143">
        <f>SUM(I147:I150)</f>
        <v>0</v>
      </c>
      <c r="J152" s="142"/>
      <c r="K152" s="143">
        <f>SUM(K147:K150)</f>
        <v>-0.73099999999999998</v>
      </c>
      <c r="L152" s="139"/>
      <c r="M152" s="140"/>
      <c r="N152" s="140"/>
      <c r="O152" s="141">
        <f>SUM(O147:O151)</f>
        <v>26302</v>
      </c>
      <c r="P152" s="142"/>
      <c r="Q152" s="143">
        <f>SUM(Q147:Q150)</f>
        <v>0</v>
      </c>
      <c r="R152" s="142"/>
      <c r="S152" s="143">
        <f>SUM(S147:S150)</f>
        <v>-0.73099999999999998</v>
      </c>
      <c r="BA152" s="144">
        <f>SUM(BA147:BA150)</f>
        <v>0</v>
      </c>
      <c r="BB152" s="144">
        <f>SUM(BB147:BB150)</f>
        <v>24932</v>
      </c>
      <c r="BC152" s="144">
        <f>SUM(BC147:BC150)</f>
        <v>0</v>
      </c>
      <c r="BD152" s="144">
        <f>SUM(BD147:BD150)</f>
        <v>0</v>
      </c>
      <c r="BE152" s="144">
        <f>SUM(BE147:BE150)</f>
        <v>0</v>
      </c>
    </row>
    <row r="153" spans="1:57">
      <c r="A153" s="116" t="s">
        <v>87</v>
      </c>
      <c r="B153" s="117" t="s">
        <v>330</v>
      </c>
      <c r="C153" s="118" t="s">
        <v>331</v>
      </c>
      <c r="D153" s="119"/>
      <c r="E153" s="120"/>
      <c r="F153" s="120"/>
      <c r="G153" s="121"/>
      <c r="H153" s="122"/>
      <c r="I153" s="122"/>
      <c r="J153" s="122"/>
      <c r="K153" s="122"/>
      <c r="L153" s="119"/>
      <c r="M153" s="120"/>
      <c r="N153" s="120"/>
      <c r="O153" s="121"/>
      <c r="P153" s="122"/>
      <c r="Q153" s="122"/>
      <c r="R153" s="122"/>
      <c r="S153" s="122"/>
    </row>
    <row r="154" spans="1:57">
      <c r="A154" s="123">
        <v>83</v>
      </c>
      <c r="B154" s="124" t="s">
        <v>332</v>
      </c>
      <c r="C154" s="125" t="s">
        <v>333</v>
      </c>
      <c r="D154" s="126" t="s">
        <v>113</v>
      </c>
      <c r="E154" s="127">
        <v>27.1</v>
      </c>
      <c r="F154" s="127">
        <v>25</v>
      </c>
      <c r="G154" s="128">
        <f>E154*F154</f>
        <v>677.5</v>
      </c>
      <c r="H154" s="129">
        <v>0</v>
      </c>
      <c r="I154" s="129">
        <f>E154*H154</f>
        <v>0</v>
      </c>
      <c r="J154" s="129">
        <v>0</v>
      </c>
      <c r="K154" s="129">
        <f>E154*J154</f>
        <v>0</v>
      </c>
      <c r="L154" s="126" t="s">
        <v>113</v>
      </c>
      <c r="M154" s="127">
        <v>27.1</v>
      </c>
      <c r="N154" s="127">
        <v>25</v>
      </c>
      <c r="O154" s="128">
        <f t="shared" ref="O154:O160" si="74">M154*N154</f>
        <v>677.5</v>
      </c>
      <c r="P154" s="129">
        <v>0</v>
      </c>
      <c r="Q154" s="129">
        <f t="shared" ref="Q154:Q160" si="75">M154*P154</f>
        <v>0</v>
      </c>
      <c r="R154" s="129">
        <v>0</v>
      </c>
      <c r="S154" s="129">
        <f>M154*R154</f>
        <v>0</v>
      </c>
      <c r="AA154" s="92">
        <v>0</v>
      </c>
      <c r="AZ154" s="92">
        <v>2</v>
      </c>
      <c r="BA154" s="92">
        <f>IF(AZ154=1,G154,0)</f>
        <v>0</v>
      </c>
      <c r="BB154" s="92">
        <f>IF(AZ154=2,G154,0)</f>
        <v>677.5</v>
      </c>
      <c r="BC154" s="92">
        <f>IF(AZ154=3,G154,0)</f>
        <v>0</v>
      </c>
      <c r="BD154" s="92">
        <f>IF(AZ154=4,G154,0)</f>
        <v>0</v>
      </c>
      <c r="BE154" s="92">
        <f>IF(AZ154=5,G154,0)</f>
        <v>0</v>
      </c>
    </row>
    <row r="155" spans="1:57">
      <c r="A155" s="123">
        <v>84</v>
      </c>
      <c r="B155" s="124" t="s">
        <v>334</v>
      </c>
      <c r="C155" s="125" t="s">
        <v>335</v>
      </c>
      <c r="D155" s="126" t="s">
        <v>92</v>
      </c>
      <c r="E155" s="127">
        <v>27.7</v>
      </c>
      <c r="F155" s="127">
        <v>35</v>
      </c>
      <c r="G155" s="128">
        <f>E155*F155</f>
        <v>969.5</v>
      </c>
      <c r="H155" s="129">
        <v>0</v>
      </c>
      <c r="I155" s="129">
        <f>E155*H155</f>
        <v>0</v>
      </c>
      <c r="J155" s="129">
        <v>-1E-3</v>
      </c>
      <c r="K155" s="129">
        <f>E155*J155</f>
        <v>-2.7699999999999999E-2</v>
      </c>
      <c r="L155" s="126" t="s">
        <v>92</v>
      </c>
      <c r="M155" s="127">
        <v>27.7</v>
      </c>
      <c r="N155" s="127">
        <v>35</v>
      </c>
      <c r="O155" s="128">
        <f t="shared" si="74"/>
        <v>969.5</v>
      </c>
      <c r="P155" s="129">
        <v>0</v>
      </c>
      <c r="Q155" s="129">
        <f t="shared" si="75"/>
        <v>0</v>
      </c>
      <c r="R155" s="129">
        <v>-1E-3</v>
      </c>
      <c r="S155" s="129">
        <f>M155*R155</f>
        <v>-2.7699999999999999E-2</v>
      </c>
      <c r="AA155" s="92">
        <v>0</v>
      </c>
      <c r="AZ155" s="92">
        <v>2</v>
      </c>
      <c r="BA155" s="92">
        <f>IF(AZ155=1,G155,0)</f>
        <v>0</v>
      </c>
      <c r="BB155" s="92">
        <f>IF(AZ155=2,G155,0)</f>
        <v>969.5</v>
      </c>
      <c r="BC155" s="92">
        <f>IF(AZ155=3,G155,0)</f>
        <v>0</v>
      </c>
      <c r="BD155" s="92">
        <f>IF(AZ155=4,G155,0)</f>
        <v>0</v>
      </c>
      <c r="BE155" s="92">
        <f>IF(AZ155=5,G155,0)</f>
        <v>0</v>
      </c>
    </row>
    <row r="156" spans="1:57" ht="25.5">
      <c r="A156" s="123">
        <v>85</v>
      </c>
      <c r="B156" s="124" t="s">
        <v>336</v>
      </c>
      <c r="C156" s="125" t="s">
        <v>337</v>
      </c>
      <c r="D156" s="126" t="s">
        <v>92</v>
      </c>
      <c r="E156" s="127">
        <v>9</v>
      </c>
      <c r="F156" s="127">
        <v>750</v>
      </c>
      <c r="G156" s="128">
        <f>E156*F156</f>
        <v>6750</v>
      </c>
      <c r="H156" s="129"/>
      <c r="I156" s="129">
        <f>E156*H156</f>
        <v>0</v>
      </c>
      <c r="J156" s="129">
        <v>0</v>
      </c>
      <c r="K156" s="129">
        <f>E156*J156</f>
        <v>0</v>
      </c>
      <c r="L156" s="126" t="s">
        <v>92</v>
      </c>
      <c r="M156" s="127">
        <v>9</v>
      </c>
      <c r="N156" s="127">
        <v>750</v>
      </c>
      <c r="O156" s="128">
        <f t="shared" si="74"/>
        <v>6750</v>
      </c>
      <c r="P156" s="129"/>
      <c r="Q156" s="129">
        <f t="shared" si="75"/>
        <v>0</v>
      </c>
      <c r="R156" s="129">
        <v>0</v>
      </c>
      <c r="S156" s="129">
        <f>M156*R156</f>
        <v>0</v>
      </c>
      <c r="AA156" s="92">
        <v>0</v>
      </c>
      <c r="AZ156" s="92">
        <v>2</v>
      </c>
      <c r="BA156" s="92">
        <f>IF(AZ156=1,G156,0)</f>
        <v>0</v>
      </c>
      <c r="BB156" s="92">
        <f>IF(AZ156=2,G156,0)</f>
        <v>6750</v>
      </c>
      <c r="BC156" s="92">
        <f>IF(AZ156=3,G156,0)</f>
        <v>0</v>
      </c>
      <c r="BD156" s="92">
        <f>IF(AZ156=4,G156,0)</f>
        <v>0</v>
      </c>
      <c r="BE156" s="92">
        <f>IF(AZ156=5,G156,0)</f>
        <v>0</v>
      </c>
    </row>
    <row r="157" spans="1:57" ht="25.5">
      <c r="A157" s="123">
        <v>86</v>
      </c>
      <c r="B157" s="124" t="s">
        <v>338</v>
      </c>
      <c r="C157" s="125" t="s">
        <v>339</v>
      </c>
      <c r="D157" s="126" t="s">
        <v>113</v>
      </c>
      <c r="E157" s="127">
        <v>11.8</v>
      </c>
      <c r="F157" s="127">
        <v>85</v>
      </c>
      <c r="G157" s="128">
        <f>E157*F157</f>
        <v>1003.0000000000001</v>
      </c>
      <c r="H157" s="129"/>
      <c r="I157" s="129">
        <f>E157*H157</f>
        <v>0</v>
      </c>
      <c r="J157" s="129">
        <v>0</v>
      </c>
      <c r="K157" s="129">
        <f>E157*J157</f>
        <v>0</v>
      </c>
      <c r="L157" s="126" t="s">
        <v>113</v>
      </c>
      <c r="M157" s="127">
        <v>11.8</v>
      </c>
      <c r="N157" s="127">
        <v>85</v>
      </c>
      <c r="O157" s="128">
        <f t="shared" si="74"/>
        <v>1003.0000000000001</v>
      </c>
      <c r="P157" s="129"/>
      <c r="Q157" s="129">
        <f t="shared" si="75"/>
        <v>0</v>
      </c>
      <c r="R157" s="129">
        <v>0</v>
      </c>
      <c r="S157" s="129">
        <f>M157*R157</f>
        <v>0</v>
      </c>
      <c r="AA157" s="92">
        <v>0</v>
      </c>
      <c r="AZ157" s="92">
        <v>2</v>
      </c>
      <c r="BA157" s="92">
        <f>IF(AZ157=1,G157,0)</f>
        <v>0</v>
      </c>
      <c r="BB157" s="92">
        <f>IF(AZ157=2,G157,0)</f>
        <v>1003.0000000000001</v>
      </c>
      <c r="BC157" s="92">
        <f>IF(AZ157=3,G157,0)</f>
        <v>0</v>
      </c>
      <c r="BD157" s="92">
        <f>IF(AZ157=4,G157,0)</f>
        <v>0</v>
      </c>
      <c r="BE157" s="92">
        <f>IF(AZ157=5,G157,0)</f>
        <v>0</v>
      </c>
    </row>
    <row r="158" spans="1:57" ht="25.5">
      <c r="A158" s="130" t="s">
        <v>93</v>
      </c>
      <c r="B158" s="131" t="s">
        <v>332</v>
      </c>
      <c r="C158" s="132" t="s">
        <v>333</v>
      </c>
      <c r="D158" s="126"/>
      <c r="E158" s="127"/>
      <c r="F158" s="127"/>
      <c r="G158" s="128"/>
      <c r="H158" s="129"/>
      <c r="I158" s="129"/>
      <c r="J158" s="129"/>
      <c r="K158" s="129"/>
      <c r="L158" s="126" t="s">
        <v>113</v>
      </c>
      <c r="M158" s="127">
        <v>11.8</v>
      </c>
      <c r="N158" s="127">
        <v>25</v>
      </c>
      <c r="O158" s="128">
        <f t="shared" si="74"/>
        <v>295</v>
      </c>
      <c r="P158" s="129"/>
      <c r="Q158" s="129">
        <f t="shared" si="75"/>
        <v>0</v>
      </c>
      <c r="R158" s="129"/>
      <c r="S158" s="129"/>
    </row>
    <row r="159" spans="1:57" ht="43.5" customHeight="1">
      <c r="A159" s="130" t="s">
        <v>93</v>
      </c>
      <c r="B159" s="131" t="s">
        <v>94</v>
      </c>
      <c r="C159" s="132" t="s">
        <v>340</v>
      </c>
      <c r="D159" s="126"/>
      <c r="E159" s="127"/>
      <c r="F159" s="127"/>
      <c r="G159" s="128"/>
      <c r="H159" s="129"/>
      <c r="I159" s="129"/>
      <c r="J159" s="129"/>
      <c r="K159" s="129"/>
      <c r="L159" s="126" t="s">
        <v>113</v>
      </c>
      <c r="M159" s="127">
        <v>11.8</v>
      </c>
      <c r="N159" s="127">
        <v>165</v>
      </c>
      <c r="O159" s="128">
        <f t="shared" si="74"/>
        <v>1947.0000000000002</v>
      </c>
      <c r="P159" s="129"/>
      <c r="Q159" s="129">
        <f t="shared" si="75"/>
        <v>0</v>
      </c>
      <c r="R159" s="129"/>
      <c r="S159" s="129"/>
    </row>
    <row r="160" spans="1:57">
      <c r="A160" s="123">
        <v>87</v>
      </c>
      <c r="B160" s="124" t="s">
        <v>341</v>
      </c>
      <c r="C160" s="125" t="s">
        <v>342</v>
      </c>
      <c r="D160" s="126" t="s">
        <v>92</v>
      </c>
      <c r="E160" s="127">
        <v>8.1</v>
      </c>
      <c r="F160" s="127">
        <v>110</v>
      </c>
      <c r="G160" s="128">
        <f>E160*F160</f>
        <v>891</v>
      </c>
      <c r="H160" s="129"/>
      <c r="I160" s="129">
        <f>E160*H160</f>
        <v>0</v>
      </c>
      <c r="J160" s="129">
        <v>0</v>
      </c>
      <c r="K160" s="129">
        <f>E160*J160</f>
        <v>0</v>
      </c>
      <c r="L160" s="126" t="s">
        <v>92</v>
      </c>
      <c r="M160" s="127">
        <v>8.1</v>
      </c>
      <c r="N160" s="127">
        <v>110</v>
      </c>
      <c r="O160" s="128">
        <f t="shared" si="74"/>
        <v>891</v>
      </c>
      <c r="P160" s="129"/>
      <c r="Q160" s="129">
        <f t="shared" si="75"/>
        <v>0</v>
      </c>
      <c r="R160" s="129">
        <v>0</v>
      </c>
      <c r="S160" s="129">
        <f>M160*R160</f>
        <v>0</v>
      </c>
      <c r="AA160" s="92">
        <v>0</v>
      </c>
      <c r="AZ160" s="92">
        <v>2</v>
      </c>
      <c r="BA160" s="92">
        <f>IF(AZ160=1,G160,0)</f>
        <v>0</v>
      </c>
      <c r="BB160" s="92">
        <f>IF(AZ160=2,G160,0)</f>
        <v>891</v>
      </c>
      <c r="BC160" s="92">
        <f>IF(AZ160=3,G160,0)</f>
        <v>0</v>
      </c>
      <c r="BD160" s="92">
        <f>IF(AZ160=4,G160,0)</f>
        <v>0</v>
      </c>
      <c r="BE160" s="92">
        <f>IF(AZ160=5,G160,0)</f>
        <v>0</v>
      </c>
    </row>
    <row r="161" spans="1:57">
      <c r="A161" s="136"/>
      <c r="B161" s="137" t="s">
        <v>104</v>
      </c>
      <c r="C161" s="138" t="str">
        <f>CONCATENATE(B153," ",C153)</f>
        <v>776 Podlahy povlakové</v>
      </c>
      <c r="D161" s="139"/>
      <c r="E161" s="140"/>
      <c r="F161" s="140"/>
      <c r="G161" s="141">
        <f>SUM(G153:G160)</f>
        <v>10291</v>
      </c>
      <c r="H161" s="142"/>
      <c r="I161" s="143">
        <f>SUM(I153:I160)</f>
        <v>0</v>
      </c>
      <c r="J161" s="142"/>
      <c r="K161" s="143">
        <f>SUM(K153:K160)</f>
        <v>-2.7699999999999999E-2</v>
      </c>
      <c r="L161" s="139"/>
      <c r="M161" s="140"/>
      <c r="N161" s="140"/>
      <c r="O161" s="141">
        <f>SUM(O153:O160)</f>
        <v>12533</v>
      </c>
      <c r="P161" s="142"/>
      <c r="Q161" s="143">
        <f>SUM(Q153:Q160)</f>
        <v>0</v>
      </c>
      <c r="R161" s="142"/>
      <c r="S161" s="143">
        <f>SUM(S153:S160)</f>
        <v>-2.7699999999999999E-2</v>
      </c>
      <c r="BA161" s="144">
        <f>SUM(BA153:BA160)</f>
        <v>0</v>
      </c>
      <c r="BB161" s="144">
        <f>SUM(BB153:BB160)</f>
        <v>10291</v>
      </c>
      <c r="BC161" s="144">
        <f>SUM(BC153:BC160)</f>
        <v>0</v>
      </c>
      <c r="BD161" s="144">
        <f>SUM(BD153:BD160)</f>
        <v>0</v>
      </c>
      <c r="BE161" s="144">
        <f>SUM(BE153:BE160)</f>
        <v>0</v>
      </c>
    </row>
    <row r="162" spans="1:57">
      <c r="A162" s="116" t="s">
        <v>87</v>
      </c>
      <c r="B162" s="117" t="s">
        <v>343</v>
      </c>
      <c r="C162" s="118" t="s">
        <v>344</v>
      </c>
      <c r="D162" s="119"/>
      <c r="E162" s="120"/>
      <c r="F162" s="120"/>
      <c r="G162" s="121"/>
      <c r="H162" s="122"/>
      <c r="I162" s="122"/>
      <c r="J162" s="122"/>
      <c r="K162" s="122"/>
      <c r="L162" s="119"/>
      <c r="M162" s="120"/>
      <c r="N162" s="120"/>
      <c r="O162" s="121"/>
      <c r="P162" s="122"/>
      <c r="Q162" s="122"/>
      <c r="R162" s="122"/>
      <c r="S162" s="122"/>
    </row>
    <row r="163" spans="1:57" ht="25.5">
      <c r="A163" s="123">
        <v>88</v>
      </c>
      <c r="B163" s="124" t="s">
        <v>345</v>
      </c>
      <c r="C163" s="125" t="s">
        <v>346</v>
      </c>
      <c r="D163" s="126" t="s">
        <v>92</v>
      </c>
      <c r="E163" s="127">
        <v>16</v>
      </c>
      <c r="F163" s="127">
        <v>750</v>
      </c>
      <c r="G163" s="128">
        <f>E163*F163</f>
        <v>12000</v>
      </c>
      <c r="H163" s="129"/>
      <c r="I163" s="129">
        <f>E163*H163</f>
        <v>0</v>
      </c>
      <c r="J163" s="129">
        <v>0</v>
      </c>
      <c r="K163" s="129">
        <f>E163*J163</f>
        <v>0</v>
      </c>
      <c r="L163" s="126" t="s">
        <v>92</v>
      </c>
      <c r="M163" s="127">
        <v>16</v>
      </c>
      <c r="N163" s="127">
        <v>750</v>
      </c>
      <c r="O163" s="128">
        <f>M163*N163</f>
        <v>12000</v>
      </c>
      <c r="P163" s="129"/>
      <c r="Q163" s="129">
        <f>M163*P163</f>
        <v>0</v>
      </c>
      <c r="R163" s="129">
        <v>0</v>
      </c>
      <c r="S163" s="129">
        <f>M163*R163</f>
        <v>0</v>
      </c>
      <c r="AA163" s="92">
        <v>0</v>
      </c>
      <c r="AZ163" s="92">
        <v>2</v>
      </c>
      <c r="BA163" s="92">
        <f>IF(AZ163=1,G163,0)</f>
        <v>0</v>
      </c>
      <c r="BB163" s="92">
        <f>IF(AZ163=2,G163,0)</f>
        <v>12000</v>
      </c>
      <c r="BC163" s="92">
        <f>IF(AZ163=3,G163,0)</f>
        <v>0</v>
      </c>
      <c r="BD163" s="92">
        <f>IF(AZ163=4,G163,0)</f>
        <v>0</v>
      </c>
      <c r="BE163" s="92">
        <f>IF(AZ163=5,G163,0)</f>
        <v>0</v>
      </c>
    </row>
    <row r="164" spans="1:57" ht="25.5">
      <c r="A164" s="123">
        <v>89</v>
      </c>
      <c r="B164" s="124" t="s">
        <v>347</v>
      </c>
      <c r="C164" s="125" t="s">
        <v>348</v>
      </c>
      <c r="D164" s="126" t="s">
        <v>92</v>
      </c>
      <c r="E164" s="127">
        <v>12</v>
      </c>
      <c r="F164" s="127">
        <v>25</v>
      </c>
      <c r="G164" s="128">
        <f>E164*F164</f>
        <v>300</v>
      </c>
      <c r="H164" s="129"/>
      <c r="I164" s="129">
        <f>E164*H164</f>
        <v>0</v>
      </c>
      <c r="J164" s="129">
        <v>0</v>
      </c>
      <c r="K164" s="129">
        <f>E164*J164</f>
        <v>0</v>
      </c>
      <c r="L164" s="126" t="s">
        <v>92</v>
      </c>
      <c r="M164" s="127">
        <v>12</v>
      </c>
      <c r="N164" s="127">
        <v>25</v>
      </c>
      <c r="O164" s="128">
        <f>M164*N164</f>
        <v>300</v>
      </c>
      <c r="P164" s="129"/>
      <c r="Q164" s="129">
        <f>M164*P164</f>
        <v>0</v>
      </c>
      <c r="R164" s="129">
        <v>0</v>
      </c>
      <c r="S164" s="129">
        <f>M164*R164</f>
        <v>0</v>
      </c>
      <c r="AA164" s="92">
        <v>0</v>
      </c>
      <c r="AZ164" s="92">
        <v>2</v>
      </c>
      <c r="BA164" s="92">
        <f>IF(AZ164=1,G164,0)</f>
        <v>0</v>
      </c>
      <c r="BB164" s="92">
        <f>IF(AZ164=2,G164,0)</f>
        <v>300</v>
      </c>
      <c r="BC164" s="92">
        <f>IF(AZ164=3,G164,0)</f>
        <v>0</v>
      </c>
      <c r="BD164" s="92">
        <f>IF(AZ164=4,G164,0)</f>
        <v>0</v>
      </c>
      <c r="BE164" s="92">
        <f>IF(AZ164=5,G164,0)</f>
        <v>0</v>
      </c>
    </row>
    <row r="165" spans="1:57" ht="25.5">
      <c r="A165" s="130" t="s">
        <v>93</v>
      </c>
      <c r="B165" s="131" t="s">
        <v>94</v>
      </c>
      <c r="C165" s="151" t="s">
        <v>349</v>
      </c>
      <c r="D165" s="126"/>
      <c r="E165" s="127"/>
      <c r="F165" s="127"/>
      <c r="G165" s="128"/>
      <c r="H165" s="129"/>
      <c r="I165" s="129"/>
      <c r="J165" s="129"/>
      <c r="K165" s="129"/>
      <c r="L165" s="133" t="s">
        <v>350</v>
      </c>
      <c r="M165" s="134">
        <v>6</v>
      </c>
      <c r="N165" s="134">
        <v>210</v>
      </c>
      <c r="O165" s="135">
        <f>M165*N165</f>
        <v>1260</v>
      </c>
      <c r="P165" s="129"/>
      <c r="Q165" s="129"/>
      <c r="R165" s="129"/>
      <c r="S165" s="129"/>
    </row>
    <row r="166" spans="1:57">
      <c r="A166" s="136"/>
      <c r="B166" s="137" t="s">
        <v>104</v>
      </c>
      <c r="C166" s="138" t="str">
        <f>CONCATENATE(B162," ",C162)</f>
        <v>781 Obklady keramické</v>
      </c>
      <c r="D166" s="139"/>
      <c r="E166" s="140"/>
      <c r="F166" s="140"/>
      <c r="G166" s="141">
        <f>SUM(G162:G164)</f>
        <v>12300</v>
      </c>
      <c r="H166" s="142"/>
      <c r="I166" s="143">
        <f>SUM(I162:I164)</f>
        <v>0</v>
      </c>
      <c r="J166" s="142"/>
      <c r="K166" s="143">
        <f>SUM(K162:K164)</f>
        <v>0</v>
      </c>
      <c r="L166" s="139"/>
      <c r="M166" s="140"/>
      <c r="N166" s="140"/>
      <c r="O166" s="141">
        <f>SUM(O162:O165)</f>
        <v>13560</v>
      </c>
      <c r="P166" s="142"/>
      <c r="Q166" s="143">
        <f>SUM(Q162:Q164)</f>
        <v>0</v>
      </c>
      <c r="R166" s="142"/>
      <c r="S166" s="143">
        <f>SUM(S162:S164)</f>
        <v>0</v>
      </c>
      <c r="BA166" s="144">
        <f>SUM(BA162:BA164)</f>
        <v>0</v>
      </c>
      <c r="BB166" s="144">
        <f>SUM(BB162:BB164)</f>
        <v>12300</v>
      </c>
      <c r="BC166" s="144">
        <f>SUM(BC162:BC164)</f>
        <v>0</v>
      </c>
      <c r="BD166" s="144">
        <f>SUM(BD162:BD164)</f>
        <v>0</v>
      </c>
      <c r="BE166" s="144">
        <f>SUM(BE162:BE164)</f>
        <v>0</v>
      </c>
    </row>
    <row r="167" spans="1:57">
      <c r="A167" s="116" t="s">
        <v>87</v>
      </c>
      <c r="B167" s="117" t="s">
        <v>351</v>
      </c>
      <c r="C167" s="118" t="s">
        <v>352</v>
      </c>
      <c r="D167" s="119"/>
      <c r="E167" s="120"/>
      <c r="F167" s="120"/>
      <c r="G167" s="121"/>
      <c r="H167" s="122"/>
      <c r="I167" s="122"/>
      <c r="J167" s="122"/>
      <c r="K167" s="122"/>
      <c r="L167" s="119"/>
      <c r="M167" s="120"/>
      <c r="N167" s="120"/>
      <c r="O167" s="121"/>
      <c r="P167" s="122"/>
      <c r="Q167" s="122"/>
      <c r="R167" s="122"/>
      <c r="S167" s="122"/>
    </row>
    <row r="168" spans="1:57">
      <c r="A168" s="123">
        <v>90</v>
      </c>
      <c r="B168" s="124" t="s">
        <v>353</v>
      </c>
      <c r="C168" s="125" t="s">
        <v>354</v>
      </c>
      <c r="D168" s="126" t="s">
        <v>92</v>
      </c>
      <c r="E168" s="127">
        <v>208.8</v>
      </c>
      <c r="F168" s="127">
        <v>16</v>
      </c>
      <c r="G168" s="128">
        <f>E168*F168</f>
        <v>3340.8</v>
      </c>
      <c r="H168" s="129">
        <v>0</v>
      </c>
      <c r="I168" s="129">
        <f>E168*H168</f>
        <v>0</v>
      </c>
      <c r="J168" s="129">
        <v>0</v>
      </c>
      <c r="K168" s="129">
        <f>E168*J168</f>
        <v>0</v>
      </c>
      <c r="L168" s="126" t="s">
        <v>92</v>
      </c>
      <c r="M168" s="127">
        <v>208.8</v>
      </c>
      <c r="N168" s="127">
        <v>16</v>
      </c>
      <c r="O168" s="128">
        <f>M168*N168</f>
        <v>3340.8</v>
      </c>
      <c r="P168" s="129">
        <v>0</v>
      </c>
      <c r="Q168" s="129">
        <f>M168*P168</f>
        <v>0</v>
      </c>
      <c r="R168" s="129">
        <v>0</v>
      </c>
      <c r="S168" s="129">
        <f>M168*R168</f>
        <v>0</v>
      </c>
      <c r="AA168" s="92">
        <v>0</v>
      </c>
      <c r="AZ168" s="92">
        <v>2</v>
      </c>
      <c r="BA168" s="92">
        <f>IF(AZ168=1,G168,0)</f>
        <v>0</v>
      </c>
      <c r="BB168" s="92">
        <f>IF(AZ168=2,G168,0)</f>
        <v>3340.8</v>
      </c>
      <c r="BC168" s="92">
        <f>IF(AZ168=3,G168,0)</f>
        <v>0</v>
      </c>
      <c r="BD168" s="92">
        <f>IF(AZ168=4,G168,0)</f>
        <v>0</v>
      </c>
      <c r="BE168" s="92">
        <f>IF(AZ168=5,G168,0)</f>
        <v>0</v>
      </c>
    </row>
    <row r="169" spans="1:57">
      <c r="A169" s="123">
        <v>91</v>
      </c>
      <c r="B169" s="124" t="s">
        <v>355</v>
      </c>
      <c r="C169" s="125" t="s">
        <v>356</v>
      </c>
      <c r="D169" s="126" t="s">
        <v>92</v>
      </c>
      <c r="E169" s="127">
        <v>208.8</v>
      </c>
      <c r="F169" s="127">
        <v>10</v>
      </c>
      <c r="G169" s="128">
        <f>E169*F169</f>
        <v>2088</v>
      </c>
      <c r="H169" s="129">
        <v>0</v>
      </c>
      <c r="I169" s="129">
        <f>E169*H169</f>
        <v>0</v>
      </c>
      <c r="J169" s="129">
        <v>0</v>
      </c>
      <c r="K169" s="129">
        <f>E169*J169</f>
        <v>0</v>
      </c>
      <c r="L169" s="126" t="s">
        <v>92</v>
      </c>
      <c r="M169" s="127">
        <v>208.8</v>
      </c>
      <c r="N169" s="127">
        <v>10</v>
      </c>
      <c r="O169" s="128">
        <f>M169*N169</f>
        <v>2088</v>
      </c>
      <c r="P169" s="129">
        <v>0</v>
      </c>
      <c r="Q169" s="129">
        <f>M169*P169</f>
        <v>0</v>
      </c>
      <c r="R169" s="129">
        <v>0</v>
      </c>
      <c r="S169" s="129">
        <f>M169*R169</f>
        <v>0</v>
      </c>
      <c r="AA169" s="92">
        <v>0</v>
      </c>
      <c r="AZ169" s="92">
        <v>2</v>
      </c>
      <c r="BA169" s="92">
        <f>IF(AZ169=1,G169,0)</f>
        <v>0</v>
      </c>
      <c r="BB169" s="92">
        <f>IF(AZ169=2,G169,0)</f>
        <v>2088</v>
      </c>
      <c r="BC169" s="92">
        <f>IF(AZ169=3,G169,0)</f>
        <v>0</v>
      </c>
      <c r="BD169" s="92">
        <f>IF(AZ169=4,G169,0)</f>
        <v>0</v>
      </c>
      <c r="BE169" s="92">
        <f>IF(AZ169=5,G169,0)</f>
        <v>0</v>
      </c>
    </row>
    <row r="170" spans="1:57">
      <c r="A170" s="123">
        <v>92</v>
      </c>
      <c r="B170" s="124" t="s">
        <v>357</v>
      </c>
      <c r="C170" s="125" t="s">
        <v>358</v>
      </c>
      <c r="D170" s="126" t="s">
        <v>92</v>
      </c>
      <c r="E170" s="127">
        <v>208.8</v>
      </c>
      <c r="F170" s="127">
        <v>12</v>
      </c>
      <c r="G170" s="128">
        <f>E170*F170</f>
        <v>2505.6000000000004</v>
      </c>
      <c r="H170" s="129"/>
      <c r="I170" s="129">
        <f>E170*H170</f>
        <v>0</v>
      </c>
      <c r="J170" s="129">
        <v>0</v>
      </c>
      <c r="K170" s="129">
        <f>E170*J170</f>
        <v>0</v>
      </c>
      <c r="L170" s="126" t="s">
        <v>92</v>
      </c>
      <c r="M170" s="127">
        <v>208.8</v>
      </c>
      <c r="N170" s="127">
        <v>12</v>
      </c>
      <c r="O170" s="128">
        <f>M170*N170</f>
        <v>2505.6000000000004</v>
      </c>
      <c r="P170" s="129"/>
      <c r="Q170" s="129">
        <f>M170*P170</f>
        <v>0</v>
      </c>
      <c r="R170" s="129">
        <v>0</v>
      </c>
      <c r="S170" s="129">
        <f>M170*R170</f>
        <v>0</v>
      </c>
      <c r="AA170" s="92">
        <v>0</v>
      </c>
      <c r="AZ170" s="92">
        <v>2</v>
      </c>
      <c r="BA170" s="92">
        <f>IF(AZ170=1,G170,0)</f>
        <v>0</v>
      </c>
      <c r="BB170" s="92">
        <f>IF(AZ170=2,G170,0)</f>
        <v>2505.6000000000004</v>
      </c>
      <c r="BC170" s="92">
        <f>IF(AZ170=3,G170,0)</f>
        <v>0</v>
      </c>
      <c r="BD170" s="92">
        <f>IF(AZ170=4,G170,0)</f>
        <v>0</v>
      </c>
      <c r="BE170" s="92">
        <f>IF(AZ170=5,G170,0)</f>
        <v>0</v>
      </c>
    </row>
    <row r="171" spans="1:57">
      <c r="A171" s="123">
        <v>93</v>
      </c>
      <c r="B171" s="124" t="s">
        <v>359</v>
      </c>
      <c r="C171" s="125" t="s">
        <v>360</v>
      </c>
      <c r="D171" s="126" t="s">
        <v>92</v>
      </c>
      <c r="E171" s="127">
        <v>208.8</v>
      </c>
      <c r="F171" s="127">
        <v>36</v>
      </c>
      <c r="G171" s="128">
        <f>E171*F171</f>
        <v>7516.8</v>
      </c>
      <c r="H171" s="129"/>
      <c r="I171" s="129">
        <f>E171*H171</f>
        <v>0</v>
      </c>
      <c r="J171" s="129">
        <v>0</v>
      </c>
      <c r="K171" s="129">
        <f>E171*J171</f>
        <v>0</v>
      </c>
      <c r="L171" s="126" t="s">
        <v>92</v>
      </c>
      <c r="M171" s="127">
        <v>208.8</v>
      </c>
      <c r="N171" s="127">
        <v>36</v>
      </c>
      <c r="O171" s="128">
        <f>M171*N171</f>
        <v>7516.8</v>
      </c>
      <c r="P171" s="129"/>
      <c r="Q171" s="129">
        <f>M171*P171</f>
        <v>0</v>
      </c>
      <c r="R171" s="129">
        <v>0</v>
      </c>
      <c r="S171" s="129">
        <f>M171*R171</f>
        <v>0</v>
      </c>
      <c r="AA171" s="92">
        <v>0</v>
      </c>
      <c r="AZ171" s="92">
        <v>2</v>
      </c>
      <c r="BA171" s="92">
        <f>IF(AZ171=1,G171,0)</f>
        <v>0</v>
      </c>
      <c r="BB171" s="92">
        <f>IF(AZ171=2,G171,0)</f>
        <v>7516.8</v>
      </c>
      <c r="BC171" s="92">
        <f>IF(AZ171=3,G171,0)</f>
        <v>0</v>
      </c>
      <c r="BD171" s="92">
        <f>IF(AZ171=4,G171,0)</f>
        <v>0</v>
      </c>
      <c r="BE171" s="92">
        <f>IF(AZ171=5,G171,0)</f>
        <v>0</v>
      </c>
    </row>
    <row r="172" spans="1:57" ht="25.5">
      <c r="A172" s="130" t="s">
        <v>93</v>
      </c>
      <c r="B172" s="131" t="s">
        <v>94</v>
      </c>
      <c r="C172" s="132" t="s">
        <v>361</v>
      </c>
      <c r="D172" s="126"/>
      <c r="E172" s="127"/>
      <c r="F172" s="127"/>
      <c r="G172" s="128"/>
      <c r="H172" s="129"/>
      <c r="I172" s="129"/>
      <c r="J172" s="129"/>
      <c r="K172" s="129"/>
      <c r="L172" s="126" t="s">
        <v>231</v>
      </c>
      <c r="M172" s="127">
        <v>3</v>
      </c>
      <c r="N172" s="127">
        <v>600</v>
      </c>
      <c r="O172" s="128">
        <f>M172*N172</f>
        <v>1800</v>
      </c>
      <c r="P172" s="129"/>
      <c r="Q172" s="129">
        <f>M172*P172</f>
        <v>0</v>
      </c>
      <c r="R172" s="129"/>
      <c r="S172" s="129"/>
    </row>
    <row r="173" spans="1:57">
      <c r="A173" s="136"/>
      <c r="B173" s="137" t="s">
        <v>104</v>
      </c>
      <c r="C173" s="138" t="str">
        <f>CONCATENATE(B167," ",C167)</f>
        <v>784 Malby</v>
      </c>
      <c r="D173" s="139"/>
      <c r="E173" s="140"/>
      <c r="F173" s="140"/>
      <c r="G173" s="141">
        <f>SUM(G167:G171)</f>
        <v>15451.2</v>
      </c>
      <c r="H173" s="142"/>
      <c r="I173" s="143">
        <f>SUM(I167:I171)</f>
        <v>0</v>
      </c>
      <c r="J173" s="142"/>
      <c r="K173" s="143">
        <f>SUM(K167:K171)</f>
        <v>0</v>
      </c>
      <c r="L173" s="139"/>
      <c r="M173" s="140"/>
      <c r="N173" s="140"/>
      <c r="O173" s="141">
        <f>SUM(O167:O172)</f>
        <v>17251.2</v>
      </c>
      <c r="P173" s="142"/>
      <c r="Q173" s="143">
        <f>SUM(Q167:Q171)</f>
        <v>0</v>
      </c>
      <c r="R173" s="142"/>
      <c r="S173" s="143">
        <f>SUM(S167:S171)</f>
        <v>0</v>
      </c>
      <c r="BA173" s="144">
        <f>SUM(BA167:BA171)</f>
        <v>0</v>
      </c>
      <c r="BB173" s="144">
        <f>SUM(BB167:BB171)</f>
        <v>15451.2</v>
      </c>
      <c r="BC173" s="144">
        <f>SUM(BC167:BC171)</f>
        <v>0</v>
      </c>
      <c r="BD173" s="144">
        <f>SUM(BD167:BD171)</f>
        <v>0</v>
      </c>
      <c r="BE173" s="144">
        <f>SUM(BE167:BE171)</f>
        <v>0</v>
      </c>
    </row>
    <row r="174" spans="1:57">
      <c r="A174" s="116" t="s">
        <v>87</v>
      </c>
      <c r="B174" s="117" t="s">
        <v>362</v>
      </c>
      <c r="C174" s="118" t="s">
        <v>363</v>
      </c>
      <c r="D174" s="119"/>
      <c r="E174" s="120"/>
      <c r="F174" s="120"/>
      <c r="G174" s="121"/>
      <c r="H174" s="122"/>
      <c r="I174" s="122"/>
      <c r="J174" s="122"/>
      <c r="K174" s="122"/>
      <c r="L174" s="119"/>
      <c r="M174" s="120"/>
      <c r="N174" s="120"/>
      <c r="O174" s="121"/>
      <c r="P174" s="122"/>
      <c r="Q174" s="122"/>
      <c r="R174" s="122"/>
      <c r="S174" s="122"/>
    </row>
    <row r="175" spans="1:57" ht="38.25">
      <c r="A175" s="123">
        <v>94</v>
      </c>
      <c r="B175" s="124" t="s">
        <v>364</v>
      </c>
      <c r="C175" s="125" t="s">
        <v>365</v>
      </c>
      <c r="D175" s="126" t="s">
        <v>162</v>
      </c>
      <c r="E175" s="127">
        <v>1</v>
      </c>
      <c r="F175" s="127">
        <v>37900</v>
      </c>
      <c r="G175" s="128">
        <f>E175*F175</f>
        <v>37900</v>
      </c>
      <c r="H175" s="129">
        <v>0</v>
      </c>
      <c r="I175" s="129">
        <f>E175*H175</f>
        <v>0</v>
      </c>
      <c r="J175" s="129">
        <v>0</v>
      </c>
      <c r="K175" s="129">
        <f>E175*J175</f>
        <v>0</v>
      </c>
      <c r="L175" s="126" t="s">
        <v>162</v>
      </c>
      <c r="M175" s="127">
        <v>1</v>
      </c>
      <c r="N175" s="127">
        <v>37900</v>
      </c>
      <c r="O175" s="128">
        <f>M175*N175</f>
        <v>37900</v>
      </c>
      <c r="P175" s="129">
        <v>0</v>
      </c>
      <c r="Q175" s="129">
        <f>M175*P175</f>
        <v>0</v>
      </c>
      <c r="R175" s="129">
        <v>0</v>
      </c>
      <c r="S175" s="129">
        <f>M175*R175</f>
        <v>0</v>
      </c>
      <c r="AA175" s="92">
        <v>0</v>
      </c>
      <c r="AZ175" s="92">
        <v>4</v>
      </c>
      <c r="BA175" s="92">
        <f>IF(AZ175=1,G175,0)</f>
        <v>0</v>
      </c>
      <c r="BB175" s="92">
        <f>IF(AZ175=2,G175,0)</f>
        <v>0</v>
      </c>
      <c r="BC175" s="92">
        <f>IF(AZ175=3,G175,0)</f>
        <v>0</v>
      </c>
      <c r="BD175" s="92">
        <f>IF(AZ175=4,G175,0)</f>
        <v>37900</v>
      </c>
      <c r="BE175" s="92">
        <f>IF(AZ175=5,G175,0)</f>
        <v>0</v>
      </c>
    </row>
    <row r="176" spans="1:57" ht="25.5">
      <c r="A176" s="130" t="s">
        <v>93</v>
      </c>
      <c r="B176" s="131" t="s">
        <v>94</v>
      </c>
      <c r="C176" s="132" t="s">
        <v>366</v>
      </c>
      <c r="D176" s="147"/>
      <c r="E176" s="148"/>
      <c r="F176" s="148"/>
      <c r="G176" s="149"/>
      <c r="H176" s="150"/>
      <c r="I176" s="150"/>
      <c r="J176" s="150"/>
      <c r="K176" s="150"/>
      <c r="L176" s="133" t="s">
        <v>231</v>
      </c>
      <c r="M176" s="134">
        <v>4</v>
      </c>
      <c r="N176" s="134">
        <v>35</v>
      </c>
      <c r="O176" s="135">
        <f>M176*N176</f>
        <v>140</v>
      </c>
      <c r="P176" s="152"/>
      <c r="Q176" s="152"/>
      <c r="R176" s="152"/>
      <c r="S176" s="152"/>
    </row>
    <row r="177" spans="1:57" ht="38.25">
      <c r="A177" s="130" t="s">
        <v>93</v>
      </c>
      <c r="B177" s="131" t="s">
        <v>94</v>
      </c>
      <c r="C177" s="132" t="s">
        <v>367</v>
      </c>
      <c r="D177" s="147"/>
      <c r="E177" s="148"/>
      <c r="F177" s="148"/>
      <c r="G177" s="149"/>
      <c r="H177" s="150"/>
      <c r="I177" s="150"/>
      <c r="J177" s="150"/>
      <c r="K177" s="150"/>
      <c r="L177" s="133" t="s">
        <v>162</v>
      </c>
      <c r="M177" s="134">
        <v>1</v>
      </c>
      <c r="N177" s="134">
        <v>3700</v>
      </c>
      <c r="O177" s="135">
        <f>M177*N177</f>
        <v>3700</v>
      </c>
      <c r="P177" s="150"/>
      <c r="Q177" s="150"/>
      <c r="R177" s="150"/>
      <c r="S177" s="150"/>
    </row>
    <row r="178" spans="1:57" ht="25.5">
      <c r="A178" s="130" t="s">
        <v>93</v>
      </c>
      <c r="B178" s="131" t="s">
        <v>94</v>
      </c>
      <c r="C178" s="132" t="s">
        <v>368</v>
      </c>
      <c r="D178" s="126"/>
      <c r="E178" s="127"/>
      <c r="F178" s="127"/>
      <c r="G178" s="128"/>
      <c r="H178" s="129"/>
      <c r="I178" s="129"/>
      <c r="J178" s="129"/>
      <c r="K178" s="129"/>
      <c r="L178" s="133" t="s">
        <v>162</v>
      </c>
      <c r="M178" s="134">
        <v>2</v>
      </c>
      <c r="N178" s="134">
        <v>1200</v>
      </c>
      <c r="O178" s="135">
        <f>M178*N178</f>
        <v>2400</v>
      </c>
      <c r="P178" s="129"/>
      <c r="Q178" s="129"/>
      <c r="R178" s="129"/>
      <c r="S178" s="129"/>
    </row>
    <row r="179" spans="1:57">
      <c r="A179" s="136"/>
      <c r="B179" s="137" t="s">
        <v>104</v>
      </c>
      <c r="C179" s="138" t="str">
        <f>CONCATENATE(B174," ",C174)</f>
        <v>M21 Elektromontáže</v>
      </c>
      <c r="D179" s="139"/>
      <c r="E179" s="140"/>
      <c r="F179" s="140"/>
      <c r="G179" s="141">
        <f>SUM(G174:G175)</f>
        <v>37900</v>
      </c>
      <c r="H179" s="142"/>
      <c r="I179" s="143">
        <f>SUM(I174:I175)</f>
        <v>0</v>
      </c>
      <c r="J179" s="142"/>
      <c r="K179" s="143">
        <f>SUM(K174:K175)</f>
        <v>0</v>
      </c>
      <c r="L179" s="139"/>
      <c r="M179" s="140"/>
      <c r="N179" s="140"/>
      <c r="O179" s="141">
        <f>SUM(O174:O178)</f>
        <v>44140</v>
      </c>
      <c r="P179" s="142"/>
      <c r="Q179" s="143">
        <f>SUM(Q174:Q175)</f>
        <v>0</v>
      </c>
      <c r="R179" s="142"/>
      <c r="S179" s="143">
        <f>SUM(S174:S175)</f>
        <v>0</v>
      </c>
      <c r="BA179" s="144">
        <f>SUM(BA174:BA175)</f>
        <v>0</v>
      </c>
      <c r="BB179" s="144">
        <f>SUM(BB174:BB175)</f>
        <v>0</v>
      </c>
      <c r="BC179" s="144">
        <f>SUM(BC174:BC175)</f>
        <v>0</v>
      </c>
      <c r="BD179" s="144">
        <f>SUM(BD174:BD175)</f>
        <v>37900</v>
      </c>
      <c r="BE179" s="144">
        <f>SUM(BE174:BE175)</f>
        <v>0</v>
      </c>
    </row>
    <row r="180" spans="1:57">
      <c r="E180" s="92"/>
      <c r="M180" s="92"/>
    </row>
    <row r="181" spans="1:57">
      <c r="E181" s="92"/>
      <c r="M181" s="92"/>
    </row>
    <row r="182" spans="1:57">
      <c r="E182" s="92"/>
      <c r="M182" s="92"/>
    </row>
    <row r="183" spans="1:57">
      <c r="E183" s="92"/>
      <c r="M183" s="92"/>
    </row>
    <row r="184" spans="1:57">
      <c r="E184" s="92"/>
      <c r="M184" s="92"/>
    </row>
    <row r="185" spans="1:57">
      <c r="E185" s="92"/>
      <c r="M185" s="92"/>
    </row>
    <row r="186" spans="1:57">
      <c r="E186" s="92"/>
      <c r="M186" s="92"/>
    </row>
    <row r="187" spans="1:57">
      <c r="A187" s="145" t="s">
        <v>93</v>
      </c>
      <c r="B187" s="146" t="s">
        <v>94</v>
      </c>
      <c r="C187" s="132" t="s">
        <v>230</v>
      </c>
      <c r="D187" s="147"/>
      <c r="E187" s="148"/>
      <c r="F187" s="148"/>
      <c r="G187" s="149"/>
      <c r="H187" s="150"/>
      <c r="I187" s="150"/>
      <c r="J187" s="150"/>
      <c r="K187" s="150"/>
      <c r="L187" s="147" t="s">
        <v>231</v>
      </c>
      <c r="M187" s="148">
        <v>1</v>
      </c>
      <c r="N187" s="148">
        <v>380</v>
      </c>
      <c r="O187" s="149">
        <f t="shared" ref="O187" si="76">M187*N187</f>
        <v>380</v>
      </c>
    </row>
    <row r="188" spans="1:57">
      <c r="E188" s="92"/>
      <c r="M188" s="92"/>
    </row>
    <row r="189" spans="1:57">
      <c r="E189" s="92"/>
      <c r="M189" s="92"/>
    </row>
    <row r="190" spans="1:57">
      <c r="E190" s="92"/>
      <c r="M190" s="92"/>
    </row>
    <row r="191" spans="1:57">
      <c r="E191" s="92"/>
      <c r="M191" s="92"/>
    </row>
    <row r="192" spans="1:57">
      <c r="E192" s="92"/>
      <c r="M192" s="92"/>
    </row>
    <row r="193" spans="1:15">
      <c r="E193" s="92"/>
      <c r="M193" s="92"/>
    </row>
    <row r="194" spans="1:15">
      <c r="E194" s="92"/>
      <c r="M194" s="92"/>
    </row>
    <row r="195" spans="1:15">
      <c r="E195" s="92"/>
      <c r="M195" s="92"/>
    </row>
    <row r="196" spans="1:15">
      <c r="E196" s="92"/>
      <c r="M196" s="92"/>
    </row>
    <row r="197" spans="1:15">
      <c r="E197" s="92"/>
      <c r="M197" s="92"/>
    </row>
    <row r="198" spans="1:15">
      <c r="E198" s="92"/>
      <c r="M198" s="92"/>
    </row>
    <row r="199" spans="1:15">
      <c r="E199" s="92"/>
      <c r="M199" s="92"/>
    </row>
    <row r="200" spans="1:15">
      <c r="E200" s="92"/>
      <c r="M200" s="92"/>
    </row>
    <row r="201" spans="1:15">
      <c r="E201" s="92"/>
      <c r="M201" s="92"/>
    </row>
    <row r="202" spans="1:15">
      <c r="E202" s="92"/>
      <c r="M202" s="92"/>
    </row>
    <row r="203" spans="1:15">
      <c r="A203" s="153"/>
      <c r="B203" s="154"/>
      <c r="C203" s="154"/>
      <c r="D203" s="154"/>
      <c r="E203" s="154"/>
      <c r="F203" s="154"/>
      <c r="G203" s="154"/>
      <c r="L203" s="154"/>
      <c r="M203" s="154"/>
      <c r="N203" s="154"/>
      <c r="O203" s="154"/>
    </row>
    <row r="204" spans="1:15">
      <c r="A204" s="153"/>
      <c r="B204" s="154"/>
      <c r="C204" s="154"/>
      <c r="D204" s="154"/>
      <c r="E204" s="154"/>
      <c r="F204" s="154"/>
      <c r="G204" s="154"/>
      <c r="L204" s="154"/>
      <c r="M204" s="154"/>
      <c r="N204" s="154"/>
      <c r="O204" s="154"/>
    </row>
    <row r="205" spans="1:15">
      <c r="A205" s="153"/>
      <c r="B205" s="154"/>
      <c r="C205" s="154"/>
      <c r="D205" s="154"/>
      <c r="E205" s="154"/>
      <c r="F205" s="154"/>
      <c r="G205" s="154"/>
      <c r="L205" s="154"/>
      <c r="M205" s="154"/>
      <c r="N205" s="154"/>
      <c r="O205" s="154"/>
    </row>
    <row r="206" spans="1:15">
      <c r="A206" s="153"/>
      <c r="B206" s="154"/>
      <c r="C206" s="154"/>
      <c r="D206" s="154"/>
      <c r="E206" s="154"/>
      <c r="F206" s="154"/>
      <c r="G206" s="154"/>
      <c r="L206" s="154"/>
      <c r="M206" s="154"/>
      <c r="N206" s="154"/>
      <c r="O206" s="154"/>
    </row>
    <row r="207" spans="1:15">
      <c r="E207" s="92"/>
      <c r="M207" s="92"/>
    </row>
    <row r="208" spans="1:15">
      <c r="E208" s="92"/>
      <c r="M208" s="92"/>
    </row>
    <row r="209" spans="5:13">
      <c r="E209" s="92"/>
      <c r="M209" s="92"/>
    </row>
    <row r="210" spans="5:13">
      <c r="E210" s="92"/>
      <c r="M210" s="92"/>
    </row>
    <row r="211" spans="5:13">
      <c r="E211" s="92"/>
      <c r="M211" s="92"/>
    </row>
    <row r="212" spans="5:13">
      <c r="E212" s="92"/>
      <c r="M212" s="92"/>
    </row>
    <row r="213" spans="5:13">
      <c r="E213" s="92"/>
      <c r="M213" s="92"/>
    </row>
    <row r="214" spans="5:13">
      <c r="E214" s="92"/>
      <c r="M214" s="92"/>
    </row>
    <row r="215" spans="5:13">
      <c r="E215" s="92"/>
      <c r="M215" s="92"/>
    </row>
    <row r="216" spans="5:13">
      <c r="E216" s="92"/>
      <c r="M216" s="92"/>
    </row>
    <row r="217" spans="5:13">
      <c r="E217" s="92"/>
      <c r="M217" s="92"/>
    </row>
    <row r="218" spans="5:13">
      <c r="E218" s="92"/>
      <c r="M218" s="92"/>
    </row>
    <row r="219" spans="5:13">
      <c r="E219" s="92"/>
      <c r="M219" s="92"/>
    </row>
    <row r="220" spans="5:13">
      <c r="E220" s="92"/>
      <c r="M220" s="92"/>
    </row>
    <row r="221" spans="5:13">
      <c r="E221" s="92"/>
      <c r="M221" s="92"/>
    </row>
    <row r="222" spans="5:13">
      <c r="E222" s="92"/>
      <c r="M222" s="92"/>
    </row>
    <row r="223" spans="5:13">
      <c r="E223" s="92"/>
      <c r="M223" s="92"/>
    </row>
    <row r="224" spans="5:13">
      <c r="E224" s="92"/>
      <c r="M224" s="92"/>
    </row>
    <row r="225" spans="1:15">
      <c r="E225" s="92"/>
      <c r="M225" s="92"/>
    </row>
    <row r="226" spans="1:15">
      <c r="E226" s="92"/>
      <c r="M226" s="92"/>
    </row>
    <row r="227" spans="1:15">
      <c r="E227" s="92"/>
      <c r="M227" s="92"/>
    </row>
    <row r="228" spans="1:15">
      <c r="E228" s="92"/>
      <c r="M228" s="92"/>
    </row>
    <row r="229" spans="1:15">
      <c r="E229" s="92"/>
      <c r="M229" s="92"/>
    </row>
    <row r="230" spans="1:15">
      <c r="E230" s="92"/>
      <c r="M230" s="92"/>
    </row>
    <row r="231" spans="1:15">
      <c r="E231" s="92"/>
      <c r="M231" s="92"/>
    </row>
    <row r="232" spans="1:15">
      <c r="A232" s="155"/>
      <c r="B232" s="156"/>
    </row>
    <row r="233" spans="1:15">
      <c r="A233" s="153"/>
      <c r="B233" s="154"/>
      <c r="C233" s="158"/>
      <c r="D233" s="158"/>
      <c r="E233" s="159"/>
      <c r="F233" s="158"/>
      <c r="G233" s="160"/>
      <c r="L233" s="158"/>
      <c r="M233" s="159"/>
      <c r="N233" s="158"/>
      <c r="O233" s="160"/>
    </row>
    <row r="234" spans="1:15">
      <c r="A234" s="161"/>
      <c r="B234" s="162"/>
      <c r="C234" s="154"/>
      <c r="D234" s="154"/>
      <c r="E234" s="163"/>
      <c r="F234" s="154"/>
      <c r="G234" s="154"/>
      <c r="L234" s="154"/>
      <c r="M234" s="163"/>
      <c r="N234" s="154"/>
      <c r="O234" s="154"/>
    </row>
    <row r="235" spans="1:15">
      <c r="A235" s="153"/>
      <c r="B235" s="154"/>
      <c r="C235" s="154"/>
      <c r="D235" s="154"/>
      <c r="E235" s="163"/>
      <c r="F235" s="154"/>
      <c r="G235" s="154"/>
      <c r="L235" s="154"/>
      <c r="M235" s="163"/>
      <c r="N235" s="154"/>
      <c r="O235" s="154"/>
    </row>
    <row r="236" spans="1:15">
      <c r="A236" s="153"/>
      <c r="B236" s="154"/>
      <c r="C236" s="154"/>
      <c r="D236" s="154"/>
      <c r="E236" s="163"/>
      <c r="F236" s="154"/>
      <c r="G236" s="154"/>
      <c r="L236" s="154"/>
      <c r="M236" s="163"/>
      <c r="N236" s="154"/>
      <c r="O236" s="154"/>
    </row>
    <row r="237" spans="1:15">
      <c r="A237" s="153"/>
      <c r="B237" s="154"/>
      <c r="C237" s="154"/>
      <c r="D237" s="154"/>
      <c r="E237" s="163"/>
      <c r="F237" s="154"/>
      <c r="G237" s="154"/>
      <c r="L237" s="154"/>
      <c r="M237" s="163"/>
      <c r="N237" s="154"/>
      <c r="O237" s="154"/>
    </row>
    <row r="238" spans="1:15">
      <c r="A238" s="153"/>
      <c r="B238" s="154"/>
      <c r="C238" s="154"/>
      <c r="D238" s="154"/>
      <c r="E238" s="163"/>
      <c r="F238" s="154"/>
      <c r="G238" s="154"/>
      <c r="L238" s="154"/>
      <c r="M238" s="163"/>
      <c r="N238" s="154"/>
      <c r="O238" s="154"/>
    </row>
    <row r="239" spans="1:15">
      <c r="A239" s="153"/>
      <c r="B239" s="154"/>
      <c r="C239" s="154"/>
      <c r="D239" s="154"/>
      <c r="E239" s="163"/>
      <c r="F239" s="154"/>
      <c r="G239" s="154"/>
      <c r="L239" s="154"/>
      <c r="M239" s="163"/>
      <c r="N239" s="154"/>
      <c r="O239" s="154"/>
    </row>
    <row r="240" spans="1:15">
      <c r="A240" s="153"/>
      <c r="B240" s="154"/>
      <c r="C240" s="154"/>
      <c r="D240" s="154"/>
      <c r="E240" s="163"/>
      <c r="F240" s="154"/>
      <c r="G240" s="154"/>
      <c r="L240" s="154"/>
      <c r="M240" s="163"/>
      <c r="N240" s="154"/>
      <c r="O240" s="154"/>
    </row>
    <row r="241" spans="1:15">
      <c r="A241" s="153"/>
      <c r="B241" s="154"/>
      <c r="C241" s="154"/>
      <c r="D241" s="154"/>
      <c r="E241" s="163"/>
      <c r="F241" s="154"/>
      <c r="G241" s="154"/>
      <c r="L241" s="154"/>
      <c r="M241" s="163"/>
      <c r="N241" s="154"/>
      <c r="O241" s="154"/>
    </row>
    <row r="242" spans="1:15">
      <c r="A242" s="153"/>
      <c r="B242" s="154"/>
      <c r="C242" s="154"/>
      <c r="D242" s="154"/>
      <c r="E242" s="163"/>
      <c r="F242" s="154"/>
      <c r="G242" s="154"/>
      <c r="L242" s="154"/>
      <c r="M242" s="163"/>
      <c r="N242" s="154"/>
      <c r="O242" s="154"/>
    </row>
    <row r="243" spans="1:15">
      <c r="A243" s="153"/>
      <c r="B243" s="154"/>
      <c r="C243" s="154"/>
      <c r="D243" s="154"/>
      <c r="E243" s="163"/>
      <c r="F243" s="154"/>
      <c r="G243" s="154"/>
      <c r="L243" s="154"/>
      <c r="M243" s="163"/>
      <c r="N243" s="154"/>
      <c r="O243" s="154"/>
    </row>
    <row r="244" spans="1:15">
      <c r="A244" s="153"/>
      <c r="B244" s="154"/>
      <c r="C244" s="154"/>
      <c r="D244" s="154"/>
      <c r="E244" s="163"/>
      <c r="F244" s="154"/>
      <c r="G244" s="154"/>
      <c r="L244" s="154"/>
      <c r="M244" s="163"/>
      <c r="N244" s="154"/>
      <c r="O244" s="154"/>
    </row>
    <row r="245" spans="1:15">
      <c r="A245" s="153"/>
      <c r="B245" s="154"/>
      <c r="C245" s="154"/>
      <c r="D245" s="154"/>
      <c r="E245" s="163"/>
      <c r="F245" s="154"/>
      <c r="G245" s="154"/>
      <c r="L245" s="154"/>
      <c r="M245" s="163"/>
      <c r="N245" s="154"/>
      <c r="O245" s="154"/>
    </row>
    <row r="246" spans="1:15">
      <c r="A246" s="153"/>
      <c r="B246" s="154"/>
      <c r="C246" s="154"/>
      <c r="D246" s="154"/>
      <c r="E246" s="163"/>
      <c r="F246" s="154"/>
      <c r="G246" s="154"/>
      <c r="L246" s="154"/>
      <c r="M246" s="163"/>
      <c r="N246" s="154"/>
      <c r="O246" s="154"/>
    </row>
  </sheetData>
  <mergeCells count="5">
    <mergeCell ref="A1:I1"/>
    <mergeCell ref="A3:B3"/>
    <mergeCell ref="L3:S4"/>
    <mergeCell ref="A4:B4"/>
    <mergeCell ref="G4:I4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G36"/>
  <sheetViews>
    <sheetView topLeftCell="A18" workbookViewId="0">
      <selection activeCell="C43" sqref="C43"/>
    </sheetView>
  </sheetViews>
  <sheetFormatPr defaultRowHeight="15"/>
  <cols>
    <col min="1" max="1" width="18.5703125" customWidth="1"/>
    <col min="2" max="2" width="16.85546875" customWidth="1"/>
    <col min="3" max="3" width="15.42578125" customWidth="1"/>
    <col min="5" max="5" width="12.42578125" customWidth="1"/>
    <col min="6" max="6" width="17" customWidth="1"/>
    <col min="7" max="7" width="17.85546875" customWidth="1"/>
  </cols>
  <sheetData>
    <row r="1" spans="1:7" ht="18">
      <c r="A1" s="1" t="s">
        <v>0</v>
      </c>
      <c r="B1" s="2"/>
      <c r="C1" s="2"/>
      <c r="D1" s="2"/>
      <c r="E1" s="2"/>
      <c r="F1" s="2"/>
      <c r="G1" s="2"/>
    </row>
    <row r="2" spans="1:7" ht="15.75" thickBot="1"/>
    <row r="3" spans="1:7">
      <c r="A3" s="3" t="s">
        <v>1</v>
      </c>
      <c r="B3" s="4"/>
      <c r="C3" s="5" t="s">
        <v>2</v>
      </c>
      <c r="D3" s="5"/>
      <c r="E3" s="5"/>
      <c r="F3" s="6" t="s">
        <v>3</v>
      </c>
      <c r="G3" s="7"/>
    </row>
    <row r="4" spans="1:7" ht="15.75">
      <c r="A4" s="8"/>
      <c r="B4" s="9"/>
      <c r="C4" s="10" t="s">
        <v>4</v>
      </c>
      <c r="D4" s="11"/>
      <c r="E4" s="11"/>
      <c r="F4" s="12"/>
      <c r="G4" s="13"/>
    </row>
    <row r="5" spans="1:7">
      <c r="A5" s="14" t="s">
        <v>5</v>
      </c>
      <c r="B5" s="15"/>
      <c r="C5" s="16" t="s">
        <v>6</v>
      </c>
      <c r="D5" s="16"/>
      <c r="E5" s="16"/>
      <c r="F5" s="17" t="s">
        <v>7</v>
      </c>
      <c r="G5" s="18"/>
    </row>
    <row r="6" spans="1:7" ht="15.75">
      <c r="A6" s="8"/>
      <c r="B6" s="9"/>
      <c r="C6" s="10" t="s">
        <v>8</v>
      </c>
      <c r="D6" s="11"/>
      <c r="E6" s="11"/>
      <c r="F6" s="19"/>
      <c r="G6" s="13"/>
    </row>
    <row r="7" spans="1:7">
      <c r="A7" s="14" t="s">
        <v>9</v>
      </c>
      <c r="B7" s="16"/>
      <c r="C7" s="284"/>
      <c r="D7" s="285"/>
      <c r="E7" s="20" t="s">
        <v>10</v>
      </c>
      <c r="F7" s="21"/>
      <c r="G7" s="22">
        <v>0</v>
      </c>
    </row>
    <row r="8" spans="1:7">
      <c r="A8" s="14" t="s">
        <v>11</v>
      </c>
      <c r="B8" s="16"/>
      <c r="C8" s="284" t="s">
        <v>12</v>
      </c>
      <c r="D8" s="285"/>
      <c r="E8" s="17" t="s">
        <v>13</v>
      </c>
      <c r="F8" s="16"/>
      <c r="G8" s="23">
        <f>IF(PocetMJ=0,,ROUND((F30+F32)/PocetMJ,1))</f>
        <v>0</v>
      </c>
    </row>
    <row r="9" spans="1:7">
      <c r="A9" s="24" t="s">
        <v>14</v>
      </c>
      <c r="B9" s="25"/>
      <c r="C9" s="25"/>
      <c r="D9" s="25"/>
      <c r="E9" s="26" t="s">
        <v>15</v>
      </c>
      <c r="F9" s="25"/>
      <c r="G9" s="27"/>
    </row>
    <row r="10" spans="1:7">
      <c r="A10" s="28" t="s">
        <v>16</v>
      </c>
      <c r="B10" s="29"/>
      <c r="C10" s="29"/>
      <c r="D10" s="29"/>
      <c r="E10" s="12" t="s">
        <v>17</v>
      </c>
      <c r="F10" s="29"/>
      <c r="G10" s="13"/>
    </row>
    <row r="11" spans="1:7">
      <c r="A11" s="28"/>
      <c r="B11" s="29" t="s">
        <v>18</v>
      </c>
      <c r="C11" s="29" t="s">
        <v>19</v>
      </c>
      <c r="D11" s="29"/>
      <c r="E11" s="286" t="s">
        <v>20</v>
      </c>
      <c r="F11" s="287"/>
      <c r="G11" s="288"/>
    </row>
    <row r="12" spans="1:7" ht="18.75" thickBot="1">
      <c r="A12" s="30" t="s">
        <v>21</v>
      </c>
      <c r="B12" s="31"/>
      <c r="C12" s="31"/>
      <c r="D12" s="31"/>
      <c r="E12" s="32"/>
      <c r="F12" s="32"/>
      <c r="G12" s="33"/>
    </row>
    <row r="13" spans="1:7" ht="15.75" thickBot="1">
      <c r="A13" s="34" t="s">
        <v>22</v>
      </c>
      <c r="B13" s="35"/>
      <c r="C13" s="36"/>
      <c r="D13" s="37" t="s">
        <v>23</v>
      </c>
      <c r="E13" s="38"/>
      <c r="F13" s="38"/>
      <c r="G13" s="36"/>
    </row>
    <row r="14" spans="1:7">
      <c r="A14" s="39"/>
      <c r="B14" s="40" t="s">
        <v>24</v>
      </c>
      <c r="C14" s="41">
        <f>Dodavka</f>
        <v>0</v>
      </c>
      <c r="D14" s="44" t="str">
        <f>[3]Rekapitulace!A32</f>
        <v>Individuální mimostaveništní doprava 1,97%</v>
      </c>
      <c r="E14" s="45"/>
      <c r="F14" s="46"/>
      <c r="G14" s="41">
        <f>SUM([3]Rekapitulace!N32)</f>
        <v>6825.6186000000007</v>
      </c>
    </row>
    <row r="15" spans="1:7">
      <c r="A15" s="39" t="s">
        <v>25</v>
      </c>
      <c r="B15" s="40" t="s">
        <v>26</v>
      </c>
      <c r="C15" s="41">
        <f>SUM([3]Rekapitulace!M26)</f>
        <v>44245</v>
      </c>
      <c r="D15" s="24" t="str">
        <f>[3]Rekapitulace!A33</f>
        <v>Zařízení staveniště 0,9%</v>
      </c>
      <c r="E15" s="42"/>
      <c r="F15" s="43"/>
      <c r="G15" s="41">
        <f>SUM([3]Rekapitulace!N33)</f>
        <v>3412.8093000000003</v>
      </c>
    </row>
    <row r="16" spans="1:7">
      <c r="A16" s="39" t="s">
        <v>27</v>
      </c>
      <c r="B16" s="40" t="s">
        <v>28</v>
      </c>
      <c r="C16" s="41">
        <f>SUM([3]Rekapitulace!J27)</f>
        <v>101894.53000000001</v>
      </c>
      <c r="D16" s="24"/>
      <c r="E16" s="42"/>
      <c r="F16" s="43"/>
      <c r="G16" s="41"/>
    </row>
    <row r="17" spans="1:7">
      <c r="A17" s="47" t="s">
        <v>29</v>
      </c>
      <c r="B17" s="40" t="s">
        <v>30</v>
      </c>
      <c r="C17" s="41">
        <f>SUM([3]Rekapitulace!K27)</f>
        <v>239386.40000000002</v>
      </c>
      <c r="D17" s="24"/>
      <c r="E17" s="42"/>
      <c r="F17" s="43"/>
      <c r="G17" s="41"/>
    </row>
    <row r="18" spans="1:7">
      <c r="A18" s="48" t="s">
        <v>31</v>
      </c>
      <c r="B18" s="40"/>
      <c r="C18" s="41">
        <f>SUM(C14:C17)</f>
        <v>385525.93000000005</v>
      </c>
      <c r="D18" s="49"/>
      <c r="E18" s="42"/>
      <c r="F18" s="43"/>
      <c r="G18" s="41"/>
    </row>
    <row r="19" spans="1:7">
      <c r="A19" s="48"/>
      <c r="B19" s="40"/>
      <c r="C19" s="41"/>
      <c r="D19" s="24"/>
      <c r="E19" s="42"/>
      <c r="F19" s="43"/>
      <c r="G19" s="41"/>
    </row>
    <row r="20" spans="1:7">
      <c r="A20" s="48" t="s">
        <v>32</v>
      </c>
      <c r="B20" s="40"/>
      <c r="C20" s="41">
        <f>HZS</f>
        <v>0</v>
      </c>
      <c r="D20" s="24"/>
      <c r="E20" s="42"/>
      <c r="F20" s="43"/>
      <c r="G20" s="41"/>
    </row>
    <row r="21" spans="1:7">
      <c r="A21" s="28" t="s">
        <v>33</v>
      </c>
      <c r="B21" s="29"/>
      <c r="C21" s="41">
        <f>C18+C20</f>
        <v>385525.93000000005</v>
      </c>
      <c r="D21" s="24" t="s">
        <v>34</v>
      </c>
      <c r="E21" s="42"/>
      <c r="F21" s="43"/>
      <c r="G21" s="41">
        <f>SUM([3]Rekapitulace!N34)</f>
        <v>18770.451150000004</v>
      </c>
    </row>
    <row r="22" spans="1:7" ht="15.75" thickBot="1">
      <c r="A22" s="24" t="s">
        <v>35</v>
      </c>
      <c r="B22" s="25"/>
      <c r="C22" s="50">
        <f>C21+G22</f>
        <v>414534.80905000004</v>
      </c>
      <c r="D22" s="51" t="s">
        <v>36</v>
      </c>
      <c r="E22" s="52"/>
      <c r="F22" s="53"/>
      <c r="G22" s="41">
        <f>SUM(G14:G21)</f>
        <v>29008.879050000003</v>
      </c>
    </row>
    <row r="23" spans="1:7">
      <c r="A23" s="3" t="s">
        <v>37</v>
      </c>
      <c r="B23" s="5"/>
      <c r="C23" s="6" t="s">
        <v>38</v>
      </c>
      <c r="D23" s="5"/>
      <c r="E23" s="6" t="s">
        <v>39</v>
      </c>
      <c r="F23" s="5"/>
      <c r="G23" s="7"/>
    </row>
    <row r="24" spans="1:7">
      <c r="A24" s="14" t="s">
        <v>40</v>
      </c>
      <c r="B24" s="16"/>
      <c r="C24" s="17" t="s">
        <v>41</v>
      </c>
      <c r="D24" s="16"/>
      <c r="E24" s="17" t="s">
        <v>41</v>
      </c>
      <c r="F24" s="16"/>
      <c r="G24" s="18"/>
    </row>
    <row r="25" spans="1:7">
      <c r="A25" s="28" t="s">
        <v>42</v>
      </c>
      <c r="B25" s="54"/>
      <c r="C25" s="12" t="s">
        <v>42</v>
      </c>
      <c r="D25" s="29"/>
      <c r="E25" s="12" t="s">
        <v>42</v>
      </c>
      <c r="F25" s="29"/>
      <c r="G25" s="13"/>
    </row>
    <row r="26" spans="1:7">
      <c r="A26" s="28"/>
      <c r="B26" s="55">
        <v>42289</v>
      </c>
      <c r="C26" s="12" t="s">
        <v>43</v>
      </c>
      <c r="D26" s="29"/>
      <c r="E26" s="12" t="s">
        <v>44</v>
      </c>
      <c r="F26" s="29"/>
      <c r="G26" s="13"/>
    </row>
    <row r="27" spans="1:7">
      <c r="A27" s="28"/>
      <c r="B27" s="29"/>
      <c r="C27" s="12"/>
      <c r="D27" s="29"/>
      <c r="E27" s="12"/>
      <c r="F27" s="29"/>
      <c r="G27" s="13"/>
    </row>
    <row r="28" spans="1:7">
      <c r="A28" s="28"/>
      <c r="B28" s="29"/>
      <c r="C28" s="12"/>
      <c r="D28" s="29"/>
      <c r="E28" s="12"/>
      <c r="F28" s="29"/>
      <c r="G28" s="13"/>
    </row>
    <row r="29" spans="1:7">
      <c r="A29" s="14" t="s">
        <v>45</v>
      </c>
      <c r="B29" s="16"/>
      <c r="C29" s="56">
        <v>0</v>
      </c>
      <c r="D29" s="16" t="s">
        <v>46</v>
      </c>
      <c r="E29" s="17"/>
      <c r="F29" s="57">
        <v>0</v>
      </c>
      <c r="G29" s="18"/>
    </row>
    <row r="30" spans="1:7">
      <c r="A30" s="14" t="s">
        <v>45</v>
      </c>
      <c r="B30" s="16"/>
      <c r="C30" s="56">
        <v>15</v>
      </c>
      <c r="D30" s="16" t="s">
        <v>46</v>
      </c>
      <c r="E30" s="17"/>
      <c r="F30" s="57">
        <f>C22</f>
        <v>414534.80905000004</v>
      </c>
      <c r="G30" s="18"/>
    </row>
    <row r="31" spans="1:7">
      <c r="A31" s="14" t="s">
        <v>47</v>
      </c>
      <c r="B31" s="16"/>
      <c r="C31" s="56">
        <v>15</v>
      </c>
      <c r="D31" s="16" t="s">
        <v>46</v>
      </c>
      <c r="E31" s="17"/>
      <c r="F31" s="58">
        <f>Zaklad5*0.15</f>
        <v>8257.039499999999</v>
      </c>
      <c r="G31" s="27"/>
    </row>
    <row r="32" spans="1:7">
      <c r="A32" s="14" t="s">
        <v>45</v>
      </c>
      <c r="B32" s="16"/>
      <c r="C32" s="56">
        <v>21</v>
      </c>
      <c r="D32" s="16" t="s">
        <v>46</v>
      </c>
      <c r="E32" s="17"/>
      <c r="F32" s="57">
        <v>0</v>
      </c>
      <c r="G32" s="18"/>
    </row>
    <row r="33" spans="1:7">
      <c r="A33" s="14" t="s">
        <v>47</v>
      </c>
      <c r="B33" s="16"/>
      <c r="C33" s="56">
        <v>21</v>
      </c>
      <c r="D33" s="16" t="s">
        <v>46</v>
      </c>
      <c r="E33" s="17"/>
      <c r="F33" s="58">
        <f>ROUND(PRODUCT(F32,C33/100),0)</f>
        <v>0</v>
      </c>
      <c r="G33" s="27"/>
    </row>
    <row r="34" spans="1:7" ht="16.5" thickBot="1">
      <c r="A34" s="59" t="s">
        <v>48</v>
      </c>
      <c r="B34" s="60"/>
      <c r="C34" s="60"/>
      <c r="D34" s="60"/>
      <c r="E34" s="61"/>
      <c r="F34" s="62">
        <f>ROUND(SUM(F29:F33),0)</f>
        <v>422792</v>
      </c>
      <c r="G34" s="63"/>
    </row>
    <row r="36" spans="1:7">
      <c r="A36" s="64" t="s">
        <v>49</v>
      </c>
      <c r="B36" s="64"/>
      <c r="C36" s="81" t="s">
        <v>50</v>
      </c>
      <c r="D36" s="64"/>
      <c r="E36" s="64"/>
      <c r="F36" s="64"/>
      <c r="G36" s="64"/>
    </row>
  </sheetData>
  <mergeCells count="3">
    <mergeCell ref="C7:D7"/>
    <mergeCell ref="C8:D8"/>
    <mergeCell ref="E11:G11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BE86"/>
  <sheetViews>
    <sheetView topLeftCell="A14" workbookViewId="0">
      <selection activeCell="K27" sqref="K27"/>
    </sheetView>
  </sheetViews>
  <sheetFormatPr defaultRowHeight="15"/>
  <cols>
    <col min="1" max="1" width="5.85546875" customWidth="1"/>
    <col min="2" max="2" width="6.140625" customWidth="1"/>
    <col min="3" max="3" width="11.42578125" customWidth="1"/>
    <col min="4" max="4" width="15.85546875" customWidth="1"/>
    <col min="5" max="5" width="11.28515625" customWidth="1"/>
    <col min="6" max="6" width="10.85546875" customWidth="1"/>
    <col min="7" max="7" width="11" customWidth="1"/>
    <col min="8" max="8" width="11.140625" customWidth="1"/>
    <col min="9" max="9" width="10.7109375" customWidth="1"/>
    <col min="10" max="10" width="11.28515625" customWidth="1"/>
    <col min="11" max="11" width="10.85546875" customWidth="1"/>
    <col min="12" max="12" width="11" customWidth="1"/>
    <col min="13" max="13" width="11.140625" customWidth="1"/>
    <col min="14" max="14" width="10.7109375" customWidth="1"/>
  </cols>
  <sheetData>
    <row r="1" spans="1:14" ht="15.75" thickTop="1">
      <c r="A1" s="312" t="s">
        <v>5</v>
      </c>
      <c r="B1" s="313"/>
      <c r="C1" s="97" t="str">
        <f>CONCATENATE(cislostavby," ",nazevstavby)</f>
        <v xml:space="preserve"> Udržovací práce-renovace bytů</v>
      </c>
      <c r="D1" s="98"/>
      <c r="E1" s="99"/>
      <c r="F1" s="98"/>
      <c r="G1" s="164"/>
      <c r="H1" s="165"/>
      <c r="I1" s="166"/>
      <c r="J1" s="314" t="s">
        <v>75</v>
      </c>
      <c r="K1" s="315"/>
      <c r="L1" s="315"/>
      <c r="M1" s="315"/>
      <c r="N1" s="316"/>
    </row>
    <row r="2" spans="1:14" ht="15.75" thickBot="1">
      <c r="A2" s="320" t="s">
        <v>1</v>
      </c>
      <c r="B2" s="321"/>
      <c r="C2" s="103" t="str">
        <f>CONCATENATE(cisloobjektu," ",nazevobjektu)</f>
        <v xml:space="preserve"> 2+kk- 2.patro</v>
      </c>
      <c r="D2" s="104"/>
      <c r="E2" s="105"/>
      <c r="F2" s="104"/>
      <c r="G2" s="322"/>
      <c r="H2" s="322"/>
      <c r="I2" s="323"/>
      <c r="J2" s="317"/>
      <c r="K2" s="318"/>
      <c r="L2" s="318"/>
      <c r="M2" s="318"/>
      <c r="N2" s="319"/>
    </row>
    <row r="3" spans="1:14" ht="15.75" thickTop="1"/>
    <row r="4" spans="1:14" ht="18">
      <c r="A4" s="167" t="s">
        <v>369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15.75" thickBot="1"/>
    <row r="6" spans="1:14" s="29" customFormat="1" ht="15.75" thickBot="1">
      <c r="A6" s="168"/>
      <c r="B6" s="169" t="s">
        <v>370</v>
      </c>
      <c r="C6" s="169"/>
      <c r="D6" s="170"/>
      <c r="E6" s="171" t="s">
        <v>371</v>
      </c>
      <c r="F6" s="172" t="s">
        <v>372</v>
      </c>
      <c r="G6" s="172" t="s">
        <v>373</v>
      </c>
      <c r="H6" s="172" t="s">
        <v>374</v>
      </c>
      <c r="I6" s="173" t="s">
        <v>32</v>
      </c>
      <c r="J6" s="171" t="s">
        <v>371</v>
      </c>
      <c r="K6" s="172" t="s">
        <v>372</v>
      </c>
      <c r="L6" s="172" t="s">
        <v>373</v>
      </c>
      <c r="M6" s="172" t="s">
        <v>374</v>
      </c>
      <c r="N6" s="173" t="s">
        <v>32</v>
      </c>
    </row>
    <row r="7" spans="1:14" s="29" customFormat="1">
      <c r="A7" s="174" t="str">
        <f>[3]Položky!B7</f>
        <v>3</v>
      </c>
      <c r="B7" s="175" t="str">
        <f>[3]Položky!C7</f>
        <v>Svislé a kompletní konstrukce</v>
      </c>
      <c r="C7" s="176"/>
      <c r="D7" s="177"/>
      <c r="E7" s="178">
        <f>[3]Položky!BA16</f>
        <v>8432</v>
      </c>
      <c r="F7" s="179">
        <f>[3]Položky!BB16</f>
        <v>0</v>
      </c>
      <c r="G7" s="179">
        <f>[3]Položky!BC16</f>
        <v>0</v>
      </c>
      <c r="H7" s="179">
        <f>[3]Položky!BD16</f>
        <v>0</v>
      </c>
      <c r="I7" s="180">
        <f>[3]Položky!BE16</f>
        <v>0</v>
      </c>
      <c r="J7" s="178">
        <f>SUM([3]Položky!O16)</f>
        <v>13188</v>
      </c>
      <c r="K7" s="179">
        <f>[1]Položky!BG14</f>
        <v>0</v>
      </c>
      <c r="L7" s="179">
        <f>[1]Položky!BH14</f>
        <v>0</v>
      </c>
      <c r="M7" s="179">
        <f>[1]Položky!BI14</f>
        <v>0</v>
      </c>
      <c r="N7" s="180">
        <f>[1]Položky!BJ14</f>
        <v>0</v>
      </c>
    </row>
    <row r="8" spans="1:14" s="29" customFormat="1">
      <c r="A8" s="174" t="str">
        <f>[3]Položky!B17</f>
        <v>61</v>
      </c>
      <c r="B8" s="175" t="str">
        <f>[3]Položky!C17</f>
        <v>Upravy povrchů vnitřní</v>
      </c>
      <c r="C8" s="176"/>
      <c r="D8" s="177"/>
      <c r="E8" s="178">
        <f>[3]Položky!BA25</f>
        <v>21548.9</v>
      </c>
      <c r="F8" s="179">
        <f>[3]Položky!BB25</f>
        <v>0</v>
      </c>
      <c r="G8" s="179">
        <f>[3]Položky!BC25</f>
        <v>0</v>
      </c>
      <c r="H8" s="179">
        <f>[3]Položky!BD25</f>
        <v>0</v>
      </c>
      <c r="I8" s="180">
        <f>[3]Položky!BE25</f>
        <v>0</v>
      </c>
      <c r="J8" s="178">
        <f>SUM([3]Položky!O25)</f>
        <v>23368.9</v>
      </c>
      <c r="K8" s="179">
        <f>[1]Položky!BG23</f>
        <v>0</v>
      </c>
      <c r="L8" s="179">
        <f>[1]Položky!BH23</f>
        <v>0</v>
      </c>
      <c r="M8" s="179">
        <f>[1]Položky!BI23</f>
        <v>0</v>
      </c>
      <c r="N8" s="180">
        <f>[1]Položky!BJ23</f>
        <v>0</v>
      </c>
    </row>
    <row r="9" spans="1:14" s="29" customFormat="1">
      <c r="A9" s="174" t="str">
        <f>[3]Položky!B26</f>
        <v>64</v>
      </c>
      <c r="B9" s="175" t="str">
        <f>[3]Položky!C26</f>
        <v>Výplně otvorů</v>
      </c>
      <c r="C9" s="176"/>
      <c r="D9" s="177"/>
      <c r="E9" s="178">
        <v>0</v>
      </c>
      <c r="F9" s="179">
        <f>[3]Položky!BB32</f>
        <v>0</v>
      </c>
      <c r="G9" s="179">
        <f>[3]Položky!BC32</f>
        <v>0</v>
      </c>
      <c r="H9" s="179">
        <f>[3]Položky!BD32</f>
        <v>0</v>
      </c>
      <c r="I9" s="180">
        <f>[3]Položky!BE32</f>
        <v>0</v>
      </c>
      <c r="J9" s="178">
        <f>SUM([3]Položky!O32)</f>
        <v>19020</v>
      </c>
      <c r="K9" s="179">
        <f>[1]Položky!BG33</f>
        <v>0</v>
      </c>
      <c r="L9" s="179">
        <f>[1]Položky!BH33</f>
        <v>0</v>
      </c>
      <c r="M9" s="179">
        <f>[1]Položky!BI33</f>
        <v>0</v>
      </c>
      <c r="N9" s="180">
        <f>[1]Položky!BJ33</f>
        <v>0</v>
      </c>
    </row>
    <row r="10" spans="1:14" s="29" customFormat="1">
      <c r="A10" s="174" t="str">
        <f>[3]Položky!B33</f>
        <v>96</v>
      </c>
      <c r="B10" s="175" t="str">
        <f>[3]Položky!C33</f>
        <v>Bourání konstrukcí</v>
      </c>
      <c r="C10" s="176"/>
      <c r="D10" s="177"/>
      <c r="E10" s="178">
        <f>[3]Položky!BA49</f>
        <v>9446.7800000000007</v>
      </c>
      <c r="F10" s="179">
        <f>[3]Položky!BB49</f>
        <v>0</v>
      </c>
      <c r="G10" s="179">
        <f>[3]Položky!BC49</f>
        <v>0</v>
      </c>
      <c r="H10" s="179">
        <f>[3]Položky!BD49</f>
        <v>0</v>
      </c>
      <c r="I10" s="180">
        <f>[3]Položky!BE49</f>
        <v>0</v>
      </c>
      <c r="J10" s="178">
        <f>SUM([3]Položky!O49)</f>
        <v>12035.53</v>
      </c>
      <c r="K10" s="179">
        <f>[1]Položky!BG48</f>
        <v>0</v>
      </c>
      <c r="L10" s="179">
        <f>[1]Položky!BH48</f>
        <v>0</v>
      </c>
      <c r="M10" s="179">
        <f>[1]Položky!BI48</f>
        <v>0</v>
      </c>
      <c r="N10" s="180">
        <f>[1]Položky!BJ48</f>
        <v>0</v>
      </c>
    </row>
    <row r="11" spans="1:14" s="29" customFormat="1">
      <c r="A11" s="174" t="str">
        <f>[3]Položky!B50</f>
        <v>97</v>
      </c>
      <c r="B11" s="175" t="str">
        <f>[3]Položky!C50</f>
        <v>Prorážení otvorů</v>
      </c>
      <c r="C11" s="176"/>
      <c r="D11" s="177"/>
      <c r="E11" s="178">
        <f>[3]Položky!BA66</f>
        <v>16016</v>
      </c>
      <c r="F11" s="179">
        <f>[3]Položky!BB66</f>
        <v>0</v>
      </c>
      <c r="G11" s="179">
        <f>[3]Položky!BC66</f>
        <v>0</v>
      </c>
      <c r="H11" s="179">
        <f>[3]Položky!BD66</f>
        <v>0</v>
      </c>
      <c r="I11" s="180">
        <f>[3]Položky!BE66</f>
        <v>0</v>
      </c>
      <c r="J11" s="178">
        <f>SUM([3]Položky!O66)</f>
        <v>21680.5</v>
      </c>
      <c r="K11" s="179">
        <f>[1]Položky!BG64</f>
        <v>0</v>
      </c>
      <c r="L11" s="179">
        <f>[1]Položky!BH64</f>
        <v>0</v>
      </c>
      <c r="M11" s="179">
        <f>[1]Položky!BI64</f>
        <v>0</v>
      </c>
      <c r="N11" s="180">
        <f>[1]Položky!BJ64</f>
        <v>0</v>
      </c>
    </row>
    <row r="12" spans="1:14" s="29" customFormat="1">
      <c r="A12" s="174" t="str">
        <f>[3]Položky!B67</f>
        <v>99</v>
      </c>
      <c r="B12" s="175" t="str">
        <f>[3]Položky!C67</f>
        <v>Staveništní přesun hmot</v>
      </c>
      <c r="C12" s="176"/>
      <c r="D12" s="177"/>
      <c r="E12" s="178">
        <f>[3]Položky!BA70</f>
        <v>10841.6</v>
      </c>
      <c r="F12" s="179">
        <f>[3]Položky!BB70</f>
        <v>0</v>
      </c>
      <c r="G12" s="179">
        <f>[3]Položky!BC70</f>
        <v>0</v>
      </c>
      <c r="H12" s="179">
        <f>[3]Položky!BD70</f>
        <v>0</v>
      </c>
      <c r="I12" s="180">
        <f>[3]Položky!BE70</f>
        <v>0</v>
      </c>
      <c r="J12" s="178">
        <f>SUM([3]Položky!O70)</f>
        <v>12601.6</v>
      </c>
      <c r="K12" s="179">
        <f>[1]Položky!BG68</f>
        <v>0</v>
      </c>
      <c r="L12" s="179">
        <f>[1]Položky!BH68</f>
        <v>0</v>
      </c>
      <c r="M12" s="179">
        <f>[1]Položky!BI68</f>
        <v>0</v>
      </c>
      <c r="N12" s="180">
        <f>[1]Položky!BJ68</f>
        <v>0</v>
      </c>
    </row>
    <row r="13" spans="1:14" s="29" customFormat="1">
      <c r="A13" s="174" t="str">
        <f>[3]Položky!B71</f>
        <v>711</v>
      </c>
      <c r="B13" s="175" t="str">
        <f>[3]Položky!C71</f>
        <v>Izolace proti vodě</v>
      </c>
      <c r="C13" s="176"/>
      <c r="D13" s="177"/>
      <c r="E13" s="178">
        <f>[3]Položky!BA75</f>
        <v>0</v>
      </c>
      <c r="F13" s="179">
        <f>[3]Položky!BB75</f>
        <v>2890</v>
      </c>
      <c r="G13" s="179">
        <f>[3]Položky!BC75</f>
        <v>0</v>
      </c>
      <c r="H13" s="179">
        <f>[3]Položky!BD75</f>
        <v>0</v>
      </c>
      <c r="I13" s="180">
        <f>[3]Položky!BE75</f>
        <v>0</v>
      </c>
      <c r="J13" s="178">
        <f>[1]Položky!BF73</f>
        <v>0</v>
      </c>
      <c r="K13" s="179">
        <f>SUM([3]Položky!O75)</f>
        <v>2890</v>
      </c>
      <c r="L13" s="179">
        <f>[1]Položky!BH73</f>
        <v>0</v>
      </c>
      <c r="M13" s="179">
        <f>[1]Položky!BI73</f>
        <v>0</v>
      </c>
      <c r="N13" s="180">
        <f>[1]Položky!BJ73</f>
        <v>0</v>
      </c>
    </row>
    <row r="14" spans="1:14" s="29" customFormat="1">
      <c r="A14" s="174" t="str">
        <f>[3]Položky!B76</f>
        <v>721</v>
      </c>
      <c r="B14" s="175" t="str">
        <f>[3]Položky!C76</f>
        <v>Vnitřní kanalizace</v>
      </c>
      <c r="C14" s="176"/>
      <c r="D14" s="177"/>
      <c r="E14" s="178">
        <f>[3]Položky!BA83</f>
        <v>0</v>
      </c>
      <c r="F14" s="179">
        <f>[3]Položky!BB83</f>
        <v>5250.6</v>
      </c>
      <c r="G14" s="179">
        <f>[3]Položky!BC83</f>
        <v>0</v>
      </c>
      <c r="H14" s="179">
        <f>[3]Položky!BD83</f>
        <v>0</v>
      </c>
      <c r="I14" s="180">
        <f>[3]Položky!BE83</f>
        <v>0</v>
      </c>
      <c r="J14" s="178">
        <f>[1]Položky!BF81</f>
        <v>0</v>
      </c>
      <c r="K14" s="179">
        <f>SUM([3]Položky!O83)</f>
        <v>7970.6</v>
      </c>
      <c r="L14" s="179">
        <f>[1]Položky!BH81</f>
        <v>0</v>
      </c>
      <c r="M14" s="179">
        <f>[1]Položky!BI81</f>
        <v>0</v>
      </c>
      <c r="N14" s="180">
        <f>[1]Položky!BJ81</f>
        <v>0</v>
      </c>
    </row>
    <row r="15" spans="1:14" s="29" customFormat="1">
      <c r="A15" s="174" t="str">
        <f>[3]Položky!B84</f>
        <v>722</v>
      </c>
      <c r="B15" s="175" t="str">
        <f>[3]Položky!C84</f>
        <v>Vnitřní vodovod</v>
      </c>
      <c r="C15" s="176"/>
      <c r="D15" s="177"/>
      <c r="E15" s="178">
        <f>[3]Položky!BA93</f>
        <v>0</v>
      </c>
      <c r="F15" s="179">
        <f>[3]Položky!BB93</f>
        <v>11326.2</v>
      </c>
      <c r="G15" s="179">
        <f>[3]Položky!BC93</f>
        <v>0</v>
      </c>
      <c r="H15" s="179">
        <f>[3]Položky!BD93</f>
        <v>0</v>
      </c>
      <c r="I15" s="180">
        <f>[3]Položky!BE93</f>
        <v>0</v>
      </c>
      <c r="J15" s="178">
        <f>[1]Položky!BF91</f>
        <v>0</v>
      </c>
      <c r="K15" s="179">
        <f>SUM([3]Položky!O93)</f>
        <v>13378.6</v>
      </c>
      <c r="L15" s="179">
        <f>[1]Položky!BH91</f>
        <v>0</v>
      </c>
      <c r="M15" s="179">
        <f>[1]Položky!BI91</f>
        <v>0</v>
      </c>
      <c r="N15" s="180">
        <f>[1]Položky!BJ91</f>
        <v>0</v>
      </c>
    </row>
    <row r="16" spans="1:14" s="29" customFormat="1">
      <c r="A16" s="174" t="str">
        <f>[3]Položky!B94</f>
        <v>723</v>
      </c>
      <c r="B16" s="175" t="str">
        <f>[3]Položky!C94</f>
        <v>Vnitřní plynovod</v>
      </c>
      <c r="C16" s="176"/>
      <c r="D16" s="177"/>
      <c r="E16" s="178">
        <f>[3]Položky!BA103</f>
        <v>0</v>
      </c>
      <c r="F16" s="179">
        <f>[3]Položky!BB103</f>
        <v>8819</v>
      </c>
      <c r="G16" s="179">
        <f>[3]Položky!BC103</f>
        <v>0</v>
      </c>
      <c r="H16" s="179">
        <f>[3]Položky!BD103</f>
        <v>0</v>
      </c>
      <c r="I16" s="180">
        <f>[3]Položky!BE103</f>
        <v>0</v>
      </c>
      <c r="J16" s="178">
        <f>[1]Položky!BF101</f>
        <v>0</v>
      </c>
      <c r="K16" s="179">
        <f>SUM([3]Položky!O103)</f>
        <v>10973</v>
      </c>
      <c r="L16" s="179">
        <f>[1]Položky!BH101</f>
        <v>0</v>
      </c>
      <c r="M16" s="179">
        <f>[1]Položky!BI101</f>
        <v>0</v>
      </c>
      <c r="N16" s="180">
        <f>[1]Položky!BJ101</f>
        <v>0</v>
      </c>
    </row>
    <row r="17" spans="1:57" s="29" customFormat="1">
      <c r="A17" s="174" t="str">
        <f>[3]Položky!B104</f>
        <v>725</v>
      </c>
      <c r="B17" s="175" t="str">
        <f>[3]Položky!C104</f>
        <v>Zařizovací předměty</v>
      </c>
      <c r="C17" s="176"/>
      <c r="D17" s="177"/>
      <c r="E17" s="178">
        <f>[3]Položky!BA130</f>
        <v>0</v>
      </c>
      <c r="F17" s="179">
        <f>[3]Položky!BB130</f>
        <v>8907</v>
      </c>
      <c r="G17" s="179">
        <f>[3]Položky!BC130</f>
        <v>0</v>
      </c>
      <c r="H17" s="179">
        <f>[3]Položky!BD130</f>
        <v>0</v>
      </c>
      <c r="I17" s="180">
        <f>[3]Položky!BE130</f>
        <v>0</v>
      </c>
      <c r="J17" s="178">
        <f>[1]Položky!BF128</f>
        <v>0</v>
      </c>
      <c r="K17" s="179">
        <f>SUM([3]Položky!O130)</f>
        <v>20592</v>
      </c>
      <c r="L17" s="179">
        <f>[1]Položky!BH128</f>
        <v>0</v>
      </c>
      <c r="M17" s="179">
        <f>[1]Položky!BI128</f>
        <v>0</v>
      </c>
      <c r="N17" s="180">
        <f>[1]Položky!BJ128</f>
        <v>0</v>
      </c>
    </row>
    <row r="18" spans="1:57" s="29" customFormat="1">
      <c r="A18" s="174" t="str">
        <f>[3]Položky!B131</f>
        <v>728</v>
      </c>
      <c r="B18" s="175" t="str">
        <f>[3]Položky!C131</f>
        <v>VZT</v>
      </c>
      <c r="C18" s="176"/>
      <c r="D18" s="177"/>
      <c r="E18" s="178">
        <f>[3]Položky!BA134</f>
        <v>0</v>
      </c>
      <c r="F18" s="179">
        <f>[3]Položky!BB134</f>
        <v>1654</v>
      </c>
      <c r="G18" s="179">
        <f>[3]Položky!BC134</f>
        <v>0</v>
      </c>
      <c r="H18" s="179">
        <f>[3]Položky!BD134</f>
        <v>0</v>
      </c>
      <c r="I18" s="180">
        <f>[3]Položky!BE134</f>
        <v>0</v>
      </c>
      <c r="J18" s="178">
        <f>[1]Položky!BF132</f>
        <v>0</v>
      </c>
      <c r="K18" s="179">
        <f>SUM([3]Položky!O134)</f>
        <v>704</v>
      </c>
      <c r="L18" s="179">
        <f>[1]Položky!BH132</f>
        <v>0</v>
      </c>
      <c r="M18" s="179">
        <f>[1]Položky!BI132</f>
        <v>0</v>
      </c>
      <c r="N18" s="180">
        <f>[1]Položky!BJ132</f>
        <v>0</v>
      </c>
    </row>
    <row r="19" spans="1:57" s="29" customFormat="1">
      <c r="A19" s="174" t="str">
        <f>[3]Položky!B135</f>
        <v>731</v>
      </c>
      <c r="B19" s="175" t="str">
        <f>[3]Položky!C135</f>
        <v>Vytápění</v>
      </c>
      <c r="C19" s="176"/>
      <c r="D19" s="177"/>
      <c r="E19" s="178">
        <f>[3]Položky!BA139</f>
        <v>0</v>
      </c>
      <c r="F19" s="179">
        <f>[3]Položky!BB139</f>
        <v>92000</v>
      </c>
      <c r="G19" s="179">
        <f>[3]Položky!BC139</f>
        <v>0</v>
      </c>
      <c r="H19" s="179">
        <f>[3]Položky!BD139</f>
        <v>0</v>
      </c>
      <c r="I19" s="180">
        <f>[3]Položky!BE139</f>
        <v>0</v>
      </c>
      <c r="J19" s="178">
        <f>[1]Položky!BF138</f>
        <v>0</v>
      </c>
      <c r="K19" s="179">
        <f>SUM([3]Položky!O139)</f>
        <v>96330</v>
      </c>
      <c r="L19" s="179">
        <f>[1]Položky!BH138</f>
        <v>0</v>
      </c>
      <c r="M19" s="179">
        <f>[1]Položky!BI138</f>
        <v>0</v>
      </c>
      <c r="N19" s="180">
        <f>[1]Položky!BJ138</f>
        <v>0</v>
      </c>
    </row>
    <row r="20" spans="1:57" s="29" customFormat="1">
      <c r="A20" s="174" t="str">
        <f>[3]Položky!B140</f>
        <v>762</v>
      </c>
      <c r="B20" s="175" t="str">
        <f>[3]Položky!C140</f>
        <v>Konstrukce tesařské</v>
      </c>
      <c r="C20" s="176"/>
      <c r="D20" s="177"/>
      <c r="E20" s="178">
        <f>[3]Položky!BA144</f>
        <v>0</v>
      </c>
      <c r="F20" s="179">
        <f>[3]Položky!BB144</f>
        <v>29255.999999999996</v>
      </c>
      <c r="G20" s="179">
        <f>[3]Položky!BC144</f>
        <v>0</v>
      </c>
      <c r="H20" s="179">
        <f>[3]Položky!BD144</f>
        <v>0</v>
      </c>
      <c r="I20" s="180">
        <f>[3]Položky!BE144</f>
        <v>0</v>
      </c>
      <c r="J20" s="178">
        <f>[1]Položky!BF143</f>
        <v>0</v>
      </c>
      <c r="K20" s="179">
        <f>SUM([3]Položky!O144)</f>
        <v>7911.9999999999991</v>
      </c>
      <c r="L20" s="179">
        <f>[1]Položky!BH143</f>
        <v>0</v>
      </c>
      <c r="M20" s="179">
        <f>[1]Položky!BI143</f>
        <v>0</v>
      </c>
      <c r="N20" s="180">
        <f>[1]Položky!BJ143</f>
        <v>0</v>
      </c>
    </row>
    <row r="21" spans="1:57" s="29" customFormat="1">
      <c r="A21" s="174" t="str">
        <f>[3]Položky!B145</f>
        <v>771</v>
      </c>
      <c r="B21" s="175" t="str">
        <f>[3]Položky!C145</f>
        <v>Podlahy z dlaždic a obklady</v>
      </c>
      <c r="C21" s="176"/>
      <c r="D21" s="177"/>
      <c r="E21" s="178">
        <f>[3]Položky!BA147</f>
        <v>0</v>
      </c>
      <c r="F21" s="179">
        <f>[3]Položky!BB147</f>
        <v>2280</v>
      </c>
      <c r="G21" s="179">
        <f>[3]Položky!BC147</f>
        <v>0</v>
      </c>
      <c r="H21" s="179">
        <f>[3]Položky!BD147</f>
        <v>0</v>
      </c>
      <c r="I21" s="180">
        <f>[3]Položky!BE147</f>
        <v>0</v>
      </c>
      <c r="J21" s="178">
        <f>[1]Položky!BF146</f>
        <v>0</v>
      </c>
      <c r="K21" s="179">
        <f>SUM([3]Položky!O147)</f>
        <v>2280</v>
      </c>
      <c r="L21" s="179">
        <f>[1]Položky!BH146</f>
        <v>0</v>
      </c>
      <c r="M21" s="179">
        <f>[1]Položky!BI146</f>
        <v>0</v>
      </c>
      <c r="N21" s="180">
        <f>[1]Položky!BJ146</f>
        <v>0</v>
      </c>
    </row>
    <row r="22" spans="1:57" s="29" customFormat="1">
      <c r="A22" s="174" t="str">
        <f>[3]Položky!B148</f>
        <v>775</v>
      </c>
      <c r="B22" s="175" t="str">
        <f>[3]Položky!C148</f>
        <v>Podlahy vlysové a parketové</v>
      </c>
      <c r="C22" s="176"/>
      <c r="D22" s="177"/>
      <c r="E22" s="178">
        <f>[3]Položky!BA153</f>
        <v>0</v>
      </c>
      <c r="F22" s="179">
        <f>[3]Položky!BB153</f>
        <v>25129.5</v>
      </c>
      <c r="G22" s="179">
        <f>[3]Položky!BC153</f>
        <v>0</v>
      </c>
      <c r="H22" s="179">
        <f>[3]Položky!BD153</f>
        <v>0</v>
      </c>
      <c r="I22" s="180">
        <f>[3]Položky!BE153</f>
        <v>0</v>
      </c>
      <c r="J22" s="178">
        <f>[1]Položky!BF152</f>
        <v>0</v>
      </c>
      <c r="K22" s="179">
        <f>SUM([3]Položky!O153)</f>
        <v>26517.5</v>
      </c>
      <c r="L22" s="179">
        <f>[1]Položky!BH152</f>
        <v>0</v>
      </c>
      <c r="M22" s="179">
        <f>[1]Položky!BI152</f>
        <v>0</v>
      </c>
      <c r="N22" s="180">
        <f>[1]Položky!BJ152</f>
        <v>0</v>
      </c>
    </row>
    <row r="23" spans="1:57" s="29" customFormat="1">
      <c r="A23" s="174" t="str">
        <f>[3]Položky!B154</f>
        <v>776</v>
      </c>
      <c r="B23" s="175" t="str">
        <f>[3]Položky!C154</f>
        <v>Podlahy povlakové</v>
      </c>
      <c r="C23" s="176"/>
      <c r="D23" s="177"/>
      <c r="E23" s="178">
        <f>[3]Položky!BA162</f>
        <v>0</v>
      </c>
      <c r="F23" s="179">
        <f>[3]Položky!BB162</f>
        <v>16378.5</v>
      </c>
      <c r="G23" s="179">
        <f>[3]Položky!BC162</f>
        <v>0</v>
      </c>
      <c r="H23" s="179">
        <f>[3]Položky!BD162</f>
        <v>0</v>
      </c>
      <c r="I23" s="180">
        <f>[3]Položky!BE162</f>
        <v>0</v>
      </c>
      <c r="J23" s="178">
        <f>[1]Položky!BF161</f>
        <v>0</v>
      </c>
      <c r="K23" s="179">
        <f>SUM([3]Položky!O162)</f>
        <v>19912.5</v>
      </c>
      <c r="L23" s="179">
        <f>[1]Položky!BH161</f>
        <v>0</v>
      </c>
      <c r="M23" s="179">
        <f>[1]Položky!BI161</f>
        <v>0</v>
      </c>
      <c r="N23" s="180">
        <f>[1]Položky!BJ161</f>
        <v>0</v>
      </c>
    </row>
    <row r="24" spans="1:57" s="29" customFormat="1">
      <c r="A24" s="174" t="str">
        <f>[3]Položky!B163</f>
        <v>781</v>
      </c>
      <c r="B24" s="175" t="str">
        <f>[3]Položky!C163</f>
        <v>Obklady keramické</v>
      </c>
      <c r="C24" s="176"/>
      <c r="D24" s="177"/>
      <c r="E24" s="178">
        <f>[3]Položky!BA167</f>
        <v>0</v>
      </c>
      <c r="F24" s="179">
        <f>[3]Položky!BB167</f>
        <v>12300</v>
      </c>
      <c r="G24" s="179">
        <f>[3]Položky!BC167</f>
        <v>0</v>
      </c>
      <c r="H24" s="179">
        <f>[3]Položky!BD167</f>
        <v>0</v>
      </c>
      <c r="I24" s="180">
        <f>[3]Položky!BE167</f>
        <v>0</v>
      </c>
      <c r="J24" s="178">
        <f>[1]Položky!BF166</f>
        <v>0</v>
      </c>
      <c r="K24" s="179">
        <f>SUM([3]Položky!O167)</f>
        <v>12675</v>
      </c>
      <c r="L24" s="179">
        <f>[1]Položky!BH166</f>
        <v>0</v>
      </c>
      <c r="M24" s="179">
        <f>[1]Položky!BI166</f>
        <v>0</v>
      </c>
      <c r="N24" s="180">
        <f>[1]Položky!BJ166</f>
        <v>0</v>
      </c>
    </row>
    <row r="25" spans="1:57" s="29" customFormat="1">
      <c r="A25" s="174" t="str">
        <f>[3]Položky!B168</f>
        <v>784</v>
      </c>
      <c r="B25" s="175" t="str">
        <f>[3]Položky!C168</f>
        <v>Malby</v>
      </c>
      <c r="C25" s="176"/>
      <c r="D25" s="177"/>
      <c r="E25" s="178">
        <f>[3]Položky!BA174</f>
        <v>0</v>
      </c>
      <c r="F25" s="179">
        <f>[3]Položky!BB174</f>
        <v>15451.2</v>
      </c>
      <c r="G25" s="179">
        <f>[3]Položky!BC174</f>
        <v>0</v>
      </c>
      <c r="H25" s="179">
        <f>[3]Položky!BD174</f>
        <v>0</v>
      </c>
      <c r="I25" s="180">
        <f>[3]Položky!BE174</f>
        <v>0</v>
      </c>
      <c r="J25" s="178">
        <f>[1]Položky!BF173</f>
        <v>0</v>
      </c>
      <c r="K25" s="179">
        <f>SUM([3]Položky!O174)</f>
        <v>17251.2</v>
      </c>
      <c r="L25" s="179">
        <f>[1]Položky!BH173</f>
        <v>0</v>
      </c>
      <c r="M25" s="179">
        <f>[1]Položky!BI173</f>
        <v>0</v>
      </c>
      <c r="N25" s="180">
        <f>[1]Položky!BJ173</f>
        <v>0</v>
      </c>
    </row>
    <row r="26" spans="1:57" s="29" customFormat="1" ht="15.75" thickBot="1">
      <c r="A26" s="174" t="str">
        <f>[3]Položky!B175</f>
        <v>M21</v>
      </c>
      <c r="B26" s="175" t="str">
        <f>[3]Položky!C175</f>
        <v>Elektromontáže</v>
      </c>
      <c r="C26" s="176"/>
      <c r="D26" s="177"/>
      <c r="E26" s="178">
        <f>[3]Položky!BA180</f>
        <v>0</v>
      </c>
      <c r="F26" s="179">
        <f>[3]Položky!BB180</f>
        <v>0</v>
      </c>
      <c r="G26" s="179">
        <f>[3]Položky!BC180</f>
        <v>0</v>
      </c>
      <c r="H26" s="179">
        <f>[3]Položky!BD180</f>
        <v>37900</v>
      </c>
      <c r="I26" s="180">
        <f>[3]Položky!BE180</f>
        <v>0</v>
      </c>
      <c r="J26" s="178">
        <f>[1]Položky!BF179</f>
        <v>0</v>
      </c>
      <c r="K26" s="179">
        <f>[1]Položky!BG179</f>
        <v>0</v>
      </c>
      <c r="L26" s="179">
        <f>[1]Položky!BH179</f>
        <v>0</v>
      </c>
      <c r="M26" s="179">
        <f>SUM([3]Položky!O180)</f>
        <v>44245</v>
      </c>
      <c r="N26" s="180">
        <f>[1]Položky!BJ179</f>
        <v>0</v>
      </c>
    </row>
    <row r="27" spans="1:57" s="186" customFormat="1" ht="13.5" thickBot="1">
      <c r="A27" s="181"/>
      <c r="B27" s="169" t="s">
        <v>375</v>
      </c>
      <c r="C27" s="169"/>
      <c r="D27" s="182"/>
      <c r="E27" s="183">
        <f t="shared" ref="E27:N27" si="0">SUM(E7:E26)</f>
        <v>66285.279999999999</v>
      </c>
      <c r="F27" s="184">
        <f t="shared" si="0"/>
        <v>231642</v>
      </c>
      <c r="G27" s="184">
        <f t="shared" si="0"/>
        <v>0</v>
      </c>
      <c r="H27" s="184">
        <f t="shared" si="0"/>
        <v>37900</v>
      </c>
      <c r="I27" s="185">
        <f t="shared" si="0"/>
        <v>0</v>
      </c>
      <c r="J27" s="183">
        <f t="shared" si="0"/>
        <v>101894.53000000001</v>
      </c>
      <c r="K27" s="184">
        <f t="shared" si="0"/>
        <v>239386.40000000002</v>
      </c>
      <c r="L27" s="184">
        <f t="shared" si="0"/>
        <v>0</v>
      </c>
      <c r="M27" s="184">
        <f t="shared" si="0"/>
        <v>44245</v>
      </c>
      <c r="N27" s="185">
        <f t="shared" si="0"/>
        <v>0</v>
      </c>
    </row>
    <row r="28" spans="1:57">
      <c r="A28" s="176"/>
      <c r="B28" s="176"/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</row>
    <row r="29" spans="1:57" ht="19.5" customHeight="1">
      <c r="A29" s="187" t="s">
        <v>376</v>
      </c>
      <c r="B29" s="187"/>
      <c r="C29" s="187"/>
      <c r="D29" s="187"/>
      <c r="E29" s="187"/>
      <c r="F29" s="187"/>
      <c r="G29" s="188"/>
      <c r="H29" s="187"/>
      <c r="I29" s="187"/>
      <c r="J29" s="187"/>
      <c r="K29" s="187"/>
      <c r="L29" s="188"/>
      <c r="M29" s="187"/>
      <c r="N29" s="187"/>
      <c r="BA29" s="67"/>
      <c r="BB29" s="67"/>
      <c r="BC29" s="67"/>
      <c r="BD29" s="67"/>
      <c r="BE29" s="67"/>
    </row>
    <row r="30" spans="1:57" ht="15.75" thickBot="1">
      <c r="A30" s="189"/>
      <c r="B30" s="189"/>
      <c r="C30" s="189"/>
      <c r="D30" s="189"/>
      <c r="E30" s="189"/>
      <c r="F30" s="189"/>
      <c r="G30" s="189"/>
      <c r="H30" s="189"/>
      <c r="I30" s="189"/>
      <c r="J30" s="189"/>
      <c r="K30" s="189"/>
      <c r="L30" s="189"/>
      <c r="M30" s="189"/>
      <c r="N30" s="189"/>
    </row>
    <row r="31" spans="1:57">
      <c r="A31" s="190" t="s">
        <v>377</v>
      </c>
      <c r="B31" s="191"/>
      <c r="C31" s="191"/>
      <c r="D31" s="192"/>
      <c r="E31" s="193" t="s">
        <v>378</v>
      </c>
      <c r="F31" s="194" t="s">
        <v>379</v>
      </c>
      <c r="G31" s="195" t="s">
        <v>380</v>
      </c>
      <c r="H31" s="196"/>
      <c r="I31" s="197" t="s">
        <v>378</v>
      </c>
      <c r="J31" s="193" t="s">
        <v>378</v>
      </c>
      <c r="K31" s="194" t="s">
        <v>379</v>
      </c>
      <c r="L31" s="195" t="s">
        <v>380</v>
      </c>
      <c r="M31" s="196"/>
      <c r="N31" s="197" t="s">
        <v>378</v>
      </c>
    </row>
    <row r="32" spans="1:57">
      <c r="A32" s="198" t="s">
        <v>404</v>
      </c>
      <c r="B32" s="199"/>
      <c r="C32" s="199"/>
      <c r="D32" s="200"/>
      <c r="E32" s="201">
        <v>0</v>
      </c>
      <c r="F32" s="202">
        <v>2</v>
      </c>
      <c r="G32" s="203">
        <f>F27+E27</f>
        <v>297927.28000000003</v>
      </c>
      <c r="H32" s="204"/>
      <c r="I32" s="205">
        <f>E32+F32*G32/100</f>
        <v>5958.5456000000004</v>
      </c>
      <c r="J32" s="201">
        <v>0</v>
      </c>
      <c r="K32" s="202">
        <v>2</v>
      </c>
      <c r="L32" s="203">
        <f>SUM(J7:K26)</f>
        <v>341280.93000000005</v>
      </c>
      <c r="M32" s="204"/>
      <c r="N32" s="205">
        <f>J32+K32*L32/100</f>
        <v>6825.6186000000007</v>
      </c>
      <c r="BA32">
        <v>0</v>
      </c>
    </row>
    <row r="33" spans="1:53">
      <c r="A33" s="198" t="s">
        <v>405</v>
      </c>
      <c r="B33" s="199"/>
      <c r="C33" s="199"/>
      <c r="D33" s="200"/>
      <c r="E33" s="201">
        <v>0</v>
      </c>
      <c r="F33" s="202">
        <v>1</v>
      </c>
      <c r="G33" s="203">
        <f>G32</f>
        <v>297927.28000000003</v>
      </c>
      <c r="H33" s="204"/>
      <c r="I33" s="205">
        <f>E33+F33*G33/100</f>
        <v>2979.2728000000002</v>
      </c>
      <c r="J33" s="201">
        <v>0</v>
      </c>
      <c r="K33" s="202">
        <v>1</v>
      </c>
      <c r="L33" s="203">
        <f>SUM(J7:K26)</f>
        <v>341280.93000000005</v>
      </c>
      <c r="M33" s="204"/>
      <c r="N33" s="205">
        <f>J33+K33*L33/100</f>
        <v>3412.8093000000003</v>
      </c>
      <c r="BA33">
        <v>0</v>
      </c>
    </row>
    <row r="34" spans="1:53">
      <c r="A34" s="206" t="s">
        <v>383</v>
      </c>
      <c r="B34" s="207"/>
      <c r="C34" s="207"/>
      <c r="D34" s="207"/>
      <c r="E34" s="208"/>
      <c r="F34" s="202">
        <v>5.5</v>
      </c>
      <c r="G34" s="203">
        <f>G32</f>
        <v>297927.28000000003</v>
      </c>
      <c r="H34" s="209"/>
      <c r="I34" s="208">
        <f>G34*F34*0.01</f>
        <v>16386.000400000001</v>
      </c>
      <c r="J34" s="208"/>
      <c r="K34" s="202">
        <v>5.5</v>
      </c>
      <c r="L34" s="208">
        <f>L33</f>
        <v>341280.93000000005</v>
      </c>
      <c r="M34" s="209"/>
      <c r="N34" s="208">
        <f>L34*K34*0.01</f>
        <v>18770.451150000004</v>
      </c>
    </row>
    <row r="35" spans="1:53" ht="15.75" thickBot="1">
      <c r="A35" s="210"/>
      <c r="B35" s="211" t="s">
        <v>384</v>
      </c>
      <c r="C35" s="212"/>
      <c r="D35" s="213"/>
      <c r="E35" s="214"/>
      <c r="F35" s="215"/>
      <c r="G35" s="215"/>
      <c r="H35" s="324">
        <f>SUM(I32:I34)</f>
        <v>25323.818800000001</v>
      </c>
      <c r="I35" s="325"/>
      <c r="J35" s="214"/>
      <c r="K35" s="215"/>
      <c r="L35" s="215"/>
      <c r="M35" s="324">
        <f>SUM(N32:N34)</f>
        <v>29008.879050000003</v>
      </c>
      <c r="N35" s="325"/>
    </row>
    <row r="37" spans="1:53">
      <c r="B37" s="186"/>
      <c r="F37" s="216"/>
      <c r="G37" s="217"/>
      <c r="H37" s="217"/>
      <c r="I37" s="218"/>
      <c r="K37" s="216"/>
      <c r="L37" s="217"/>
      <c r="M37" s="217"/>
      <c r="N37" s="218"/>
    </row>
    <row r="38" spans="1:53">
      <c r="F38" s="216"/>
      <c r="G38" s="217"/>
      <c r="H38" s="217"/>
      <c r="I38" s="218"/>
      <c r="K38" s="216"/>
      <c r="L38" s="217"/>
      <c r="M38" s="217"/>
      <c r="N38" s="218"/>
    </row>
    <row r="39" spans="1:53">
      <c r="F39" s="216"/>
      <c r="G39" s="217"/>
      <c r="H39" s="217"/>
      <c r="I39" s="218"/>
      <c r="K39" s="216"/>
      <c r="L39" s="217"/>
      <c r="M39" s="217"/>
      <c r="N39" s="218"/>
    </row>
    <row r="40" spans="1:53">
      <c r="F40" s="216"/>
      <c r="G40" s="217"/>
      <c r="H40" s="217"/>
      <c r="I40" s="218"/>
      <c r="K40" s="216"/>
      <c r="L40" s="217"/>
      <c r="M40" s="217"/>
      <c r="N40" s="218"/>
    </row>
    <row r="41" spans="1:53">
      <c r="F41" s="216"/>
      <c r="G41" s="217"/>
      <c r="H41" s="217"/>
      <c r="I41" s="218"/>
      <c r="K41" s="216"/>
      <c r="L41" s="217"/>
      <c r="M41" s="217"/>
      <c r="N41" s="218"/>
    </row>
    <row r="42" spans="1:53">
      <c r="F42" s="216"/>
      <c r="G42" s="217"/>
      <c r="H42" s="217"/>
      <c r="I42" s="218"/>
      <c r="K42" s="216"/>
      <c r="L42" s="217"/>
      <c r="M42" s="217"/>
      <c r="N42" s="218"/>
    </row>
    <row r="43" spans="1:53">
      <c r="F43" s="216"/>
      <c r="G43" s="217"/>
      <c r="H43" s="217"/>
      <c r="I43" s="218"/>
      <c r="K43" s="216"/>
      <c r="L43" s="217"/>
      <c r="M43" s="217"/>
      <c r="N43" s="218"/>
    </row>
    <row r="44" spans="1:53">
      <c r="F44" s="216"/>
      <c r="G44" s="217"/>
      <c r="H44" s="217"/>
      <c r="I44" s="218"/>
      <c r="K44" s="216"/>
      <c r="L44" s="217"/>
      <c r="M44" s="217"/>
      <c r="N44" s="218"/>
    </row>
    <row r="45" spans="1:53">
      <c r="F45" s="216"/>
      <c r="G45" s="217"/>
      <c r="H45" s="217"/>
      <c r="I45" s="218"/>
      <c r="K45" s="216"/>
      <c r="L45" s="217"/>
      <c r="M45" s="217"/>
      <c r="N45" s="218"/>
    </row>
    <row r="46" spans="1:53">
      <c r="F46" s="216"/>
      <c r="G46" s="217"/>
      <c r="H46" s="217"/>
      <c r="I46" s="218"/>
      <c r="K46" s="216"/>
      <c r="L46" s="217"/>
      <c r="M46" s="217"/>
      <c r="N46" s="218"/>
    </row>
    <row r="47" spans="1:53">
      <c r="F47" s="216"/>
      <c r="G47" s="217"/>
      <c r="H47" s="217"/>
      <c r="I47" s="218"/>
      <c r="K47" s="216"/>
      <c r="L47" s="217"/>
      <c r="M47" s="217"/>
      <c r="N47" s="218"/>
    </row>
    <row r="48" spans="1:53">
      <c r="F48" s="216"/>
      <c r="G48" s="217"/>
      <c r="H48" s="217"/>
      <c r="I48" s="218"/>
      <c r="K48" s="216"/>
      <c r="L48" s="217"/>
      <c r="M48" s="217"/>
      <c r="N48" s="218"/>
    </row>
    <row r="49" spans="6:14">
      <c r="F49" s="216"/>
      <c r="G49" s="217"/>
      <c r="H49" s="217"/>
      <c r="I49" s="218"/>
      <c r="K49" s="216"/>
      <c r="L49" s="217"/>
      <c r="M49" s="217"/>
      <c r="N49" s="218"/>
    </row>
    <row r="50" spans="6:14">
      <c r="F50" s="216"/>
      <c r="G50" s="217"/>
      <c r="H50" s="217"/>
      <c r="I50" s="218"/>
      <c r="K50" s="216"/>
      <c r="L50" s="217"/>
      <c r="M50" s="217"/>
      <c r="N50" s="218"/>
    </row>
    <row r="51" spans="6:14">
      <c r="F51" s="216"/>
      <c r="G51" s="217"/>
      <c r="H51" s="217"/>
      <c r="I51" s="218"/>
      <c r="K51" s="216"/>
      <c r="L51" s="217"/>
      <c r="M51" s="217"/>
      <c r="N51" s="218"/>
    </row>
    <row r="52" spans="6:14">
      <c r="F52" s="216"/>
      <c r="G52" s="217"/>
      <c r="H52" s="217"/>
      <c r="I52" s="218"/>
      <c r="K52" s="216"/>
      <c r="L52" s="217"/>
      <c r="M52" s="217"/>
      <c r="N52" s="218"/>
    </row>
    <row r="53" spans="6:14">
      <c r="F53" s="216"/>
      <c r="G53" s="217"/>
      <c r="H53" s="217"/>
      <c r="I53" s="218"/>
      <c r="K53" s="216"/>
      <c r="L53" s="217"/>
      <c r="M53" s="217"/>
      <c r="N53" s="218"/>
    </row>
    <row r="54" spans="6:14">
      <c r="F54" s="216"/>
      <c r="G54" s="217"/>
      <c r="H54" s="217"/>
      <c r="I54" s="218"/>
      <c r="K54" s="216"/>
      <c r="L54" s="217"/>
      <c r="M54" s="217"/>
      <c r="N54" s="218"/>
    </row>
    <row r="55" spans="6:14">
      <c r="F55" s="216"/>
      <c r="G55" s="217"/>
      <c r="H55" s="217"/>
      <c r="I55" s="218"/>
      <c r="K55" s="216"/>
      <c r="L55" s="217"/>
      <c r="M55" s="217"/>
      <c r="N55" s="218"/>
    </row>
    <row r="56" spans="6:14">
      <c r="F56" s="216"/>
      <c r="G56" s="217"/>
      <c r="H56" s="217"/>
      <c r="I56" s="218"/>
      <c r="K56" s="216"/>
      <c r="L56" s="217"/>
      <c r="M56" s="217"/>
      <c r="N56" s="218"/>
    </row>
    <row r="57" spans="6:14">
      <c r="F57" s="216"/>
      <c r="G57" s="217"/>
      <c r="H57" s="217"/>
      <c r="I57" s="218"/>
      <c r="K57" s="216"/>
      <c r="L57" s="217"/>
      <c r="M57" s="217"/>
      <c r="N57" s="218"/>
    </row>
    <row r="58" spans="6:14">
      <c r="F58" s="216"/>
      <c r="G58" s="217"/>
      <c r="H58" s="217"/>
      <c r="I58" s="218"/>
      <c r="K58" s="216"/>
      <c r="L58" s="217"/>
      <c r="M58" s="217"/>
      <c r="N58" s="218"/>
    </row>
    <row r="59" spans="6:14">
      <c r="F59" s="216"/>
      <c r="G59" s="217"/>
      <c r="H59" s="217"/>
      <c r="I59" s="218"/>
      <c r="K59" s="216"/>
      <c r="L59" s="217"/>
      <c r="M59" s="217"/>
      <c r="N59" s="218"/>
    </row>
    <row r="60" spans="6:14">
      <c r="F60" s="216"/>
      <c r="G60" s="217"/>
      <c r="H60" s="217"/>
      <c r="I60" s="218"/>
      <c r="K60" s="216"/>
      <c r="L60" s="217"/>
      <c r="M60" s="217"/>
      <c r="N60" s="218"/>
    </row>
    <row r="61" spans="6:14">
      <c r="F61" s="216"/>
      <c r="G61" s="217"/>
      <c r="H61" s="217"/>
      <c r="I61" s="218"/>
      <c r="K61" s="216"/>
      <c r="L61" s="217"/>
      <c r="M61" s="217"/>
      <c r="N61" s="218"/>
    </row>
    <row r="62" spans="6:14">
      <c r="F62" s="216"/>
      <c r="G62" s="217"/>
      <c r="H62" s="217"/>
      <c r="I62" s="218"/>
      <c r="K62" s="216"/>
      <c r="L62" s="217"/>
      <c r="M62" s="217"/>
      <c r="N62" s="218"/>
    </row>
    <row r="63" spans="6:14">
      <c r="F63" s="216"/>
      <c r="G63" s="217"/>
      <c r="H63" s="217"/>
      <c r="I63" s="218"/>
      <c r="K63" s="216"/>
      <c r="L63" s="217"/>
      <c r="M63" s="217"/>
      <c r="N63" s="218"/>
    </row>
    <row r="64" spans="6:14">
      <c r="F64" s="216"/>
      <c r="G64" s="217"/>
      <c r="H64" s="217"/>
      <c r="I64" s="218"/>
      <c r="K64" s="216"/>
      <c r="L64" s="217"/>
      <c r="M64" s="217"/>
      <c r="N64" s="218"/>
    </row>
    <row r="65" spans="6:14">
      <c r="F65" s="216"/>
      <c r="G65" s="217"/>
      <c r="H65" s="217"/>
      <c r="I65" s="218"/>
      <c r="K65" s="216"/>
      <c r="L65" s="217"/>
      <c r="M65" s="217"/>
      <c r="N65" s="218"/>
    </row>
    <row r="66" spans="6:14">
      <c r="F66" s="216"/>
      <c r="G66" s="217"/>
      <c r="H66" s="217"/>
      <c r="I66" s="218"/>
      <c r="K66" s="216"/>
      <c r="L66" s="217"/>
      <c r="M66" s="217"/>
      <c r="N66" s="218"/>
    </row>
    <row r="67" spans="6:14">
      <c r="F67" s="216"/>
      <c r="G67" s="217"/>
      <c r="H67" s="217"/>
      <c r="I67" s="218"/>
      <c r="K67" s="216"/>
      <c r="L67" s="217"/>
      <c r="M67" s="217"/>
      <c r="N67" s="218"/>
    </row>
    <row r="68" spans="6:14">
      <c r="F68" s="216"/>
      <c r="G68" s="217"/>
      <c r="H68" s="217"/>
      <c r="I68" s="218"/>
      <c r="K68" s="216"/>
      <c r="L68" s="217"/>
      <c r="M68" s="217"/>
      <c r="N68" s="218"/>
    </row>
    <row r="69" spans="6:14">
      <c r="F69" s="216"/>
      <c r="G69" s="217"/>
      <c r="H69" s="217"/>
      <c r="I69" s="218"/>
      <c r="K69" s="216"/>
      <c r="L69" s="217"/>
      <c r="M69" s="217"/>
      <c r="N69" s="218"/>
    </row>
    <row r="70" spans="6:14">
      <c r="F70" s="216"/>
      <c r="G70" s="217"/>
      <c r="H70" s="217"/>
      <c r="I70" s="218"/>
      <c r="K70" s="216"/>
      <c r="L70" s="217"/>
      <c r="M70" s="217"/>
      <c r="N70" s="218"/>
    </row>
    <row r="71" spans="6:14">
      <c r="F71" s="216"/>
      <c r="G71" s="217"/>
      <c r="H71" s="217"/>
      <c r="I71" s="218"/>
      <c r="K71" s="216"/>
      <c r="L71" s="217"/>
      <c r="M71" s="217"/>
      <c r="N71" s="218"/>
    </row>
    <row r="72" spans="6:14">
      <c r="F72" s="216"/>
      <c r="G72" s="217"/>
      <c r="H72" s="217"/>
      <c r="I72" s="218"/>
      <c r="K72" s="216"/>
      <c r="L72" s="217"/>
      <c r="M72" s="217"/>
      <c r="N72" s="218"/>
    </row>
    <row r="73" spans="6:14">
      <c r="F73" s="216"/>
      <c r="G73" s="217"/>
      <c r="H73" s="217"/>
      <c r="I73" s="218"/>
      <c r="K73" s="216"/>
      <c r="L73" s="217"/>
      <c r="M73" s="217"/>
      <c r="N73" s="218"/>
    </row>
    <row r="74" spans="6:14">
      <c r="F74" s="216"/>
      <c r="G74" s="217"/>
      <c r="H74" s="217"/>
      <c r="I74" s="218"/>
      <c r="K74" s="216"/>
      <c r="L74" s="217"/>
      <c r="M74" s="217"/>
      <c r="N74" s="218"/>
    </row>
    <row r="75" spans="6:14">
      <c r="F75" s="216"/>
      <c r="G75" s="217"/>
      <c r="H75" s="217"/>
      <c r="I75" s="218"/>
      <c r="K75" s="216"/>
      <c r="L75" s="217"/>
      <c r="M75" s="217"/>
      <c r="N75" s="218"/>
    </row>
    <row r="76" spans="6:14">
      <c r="F76" s="216"/>
      <c r="G76" s="217"/>
      <c r="H76" s="217"/>
      <c r="I76" s="218"/>
      <c r="K76" s="216"/>
      <c r="L76" s="217"/>
      <c r="M76" s="217"/>
      <c r="N76" s="218"/>
    </row>
    <row r="77" spans="6:14">
      <c r="F77" s="216"/>
      <c r="G77" s="217"/>
      <c r="H77" s="217"/>
      <c r="I77" s="218"/>
      <c r="K77" s="216"/>
      <c r="L77" s="217"/>
      <c r="M77" s="217"/>
      <c r="N77" s="218"/>
    </row>
    <row r="78" spans="6:14">
      <c r="F78" s="216"/>
      <c r="G78" s="217"/>
      <c r="H78" s="217"/>
      <c r="I78" s="218"/>
      <c r="K78" s="216"/>
      <c r="L78" s="217"/>
      <c r="M78" s="217"/>
      <c r="N78" s="218"/>
    </row>
    <row r="79" spans="6:14">
      <c r="F79" s="216"/>
      <c r="G79" s="217"/>
      <c r="H79" s="217"/>
      <c r="I79" s="218"/>
      <c r="K79" s="216"/>
      <c r="L79" s="217"/>
      <c r="M79" s="217"/>
      <c r="N79" s="218"/>
    </row>
    <row r="80" spans="6:14">
      <c r="F80" s="216"/>
      <c r="G80" s="217"/>
      <c r="H80" s="217"/>
      <c r="I80" s="218"/>
      <c r="K80" s="216"/>
      <c r="L80" s="217"/>
      <c r="M80" s="217"/>
      <c r="N80" s="218"/>
    </row>
    <row r="81" spans="6:14">
      <c r="F81" s="216"/>
      <c r="G81" s="217"/>
      <c r="H81" s="217"/>
      <c r="I81" s="218"/>
      <c r="K81" s="216"/>
      <c r="L81" s="217"/>
      <c r="M81" s="217"/>
      <c r="N81" s="218"/>
    </row>
    <row r="82" spans="6:14">
      <c r="F82" s="216"/>
      <c r="G82" s="217"/>
      <c r="H82" s="217"/>
      <c r="I82" s="218"/>
      <c r="K82" s="216"/>
      <c r="L82" s="217"/>
      <c r="M82" s="217"/>
      <c r="N82" s="218"/>
    </row>
    <row r="83" spans="6:14">
      <c r="F83" s="216"/>
      <c r="G83" s="217"/>
      <c r="H83" s="217"/>
      <c r="I83" s="218"/>
      <c r="K83" s="216"/>
      <c r="L83" s="217"/>
      <c r="M83" s="217"/>
      <c r="N83" s="218"/>
    </row>
    <row r="84" spans="6:14">
      <c r="F84" s="216"/>
      <c r="G84" s="217"/>
      <c r="H84" s="217"/>
      <c r="I84" s="218"/>
      <c r="K84" s="216"/>
      <c r="L84" s="217"/>
      <c r="M84" s="217"/>
      <c r="N84" s="218"/>
    </row>
    <row r="85" spans="6:14">
      <c r="F85" s="216"/>
      <c r="G85" s="217"/>
      <c r="H85" s="217"/>
      <c r="I85" s="218"/>
      <c r="K85" s="216"/>
      <c r="L85" s="217"/>
      <c r="M85" s="217"/>
      <c r="N85" s="218"/>
    </row>
    <row r="86" spans="6:14">
      <c r="F86" s="216"/>
      <c r="G86" s="217"/>
      <c r="H86" s="217"/>
      <c r="I86" s="218"/>
      <c r="K86" s="216"/>
      <c r="L86" s="217"/>
      <c r="M86" s="217"/>
      <c r="N86" s="218"/>
    </row>
  </sheetData>
  <mergeCells count="6">
    <mergeCell ref="A1:B1"/>
    <mergeCell ref="J1:N2"/>
    <mergeCell ref="A2:B2"/>
    <mergeCell ref="G2:I2"/>
    <mergeCell ref="H35:I35"/>
    <mergeCell ref="M35:N35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BE247"/>
  <sheetViews>
    <sheetView tabSelected="1" topLeftCell="A147" workbookViewId="0">
      <selection activeCell="H147" sqref="H147"/>
    </sheetView>
  </sheetViews>
  <sheetFormatPr defaultRowHeight="12.75"/>
  <cols>
    <col min="1" max="1" width="4.42578125" style="93" customWidth="1"/>
    <col min="2" max="2" width="14.140625" style="92" customWidth="1"/>
    <col min="3" max="3" width="47.5703125" style="92" customWidth="1"/>
    <col min="4" max="4" width="5.5703125" style="92" customWidth="1"/>
    <col min="5" max="5" width="10" style="157" customWidth="1"/>
    <col min="6" max="6" width="11.28515625" style="92" customWidth="1"/>
    <col min="7" max="7" width="16.140625" style="92" customWidth="1"/>
    <col min="8" max="8" width="13.140625" style="92" customWidth="1"/>
    <col min="9" max="9" width="14.5703125" style="92" customWidth="1"/>
    <col min="10" max="10" width="13.140625" style="92" customWidth="1"/>
    <col min="11" max="11" width="13.5703125" style="92" customWidth="1"/>
    <col min="12" max="12" width="5.5703125" style="92" customWidth="1"/>
    <col min="13" max="13" width="10" style="157" customWidth="1"/>
    <col min="14" max="14" width="11.28515625" style="92" customWidth="1"/>
    <col min="15" max="15" width="16.140625" style="92" customWidth="1"/>
    <col min="16" max="16" width="13.140625" style="92" customWidth="1"/>
    <col min="17" max="17" width="14.5703125" style="92" customWidth="1"/>
    <col min="18" max="18" width="13.140625" style="92" customWidth="1"/>
    <col min="19" max="19" width="13.5703125" style="92" customWidth="1"/>
    <col min="20" max="16384" width="9.140625" style="92"/>
  </cols>
  <sheetData>
    <row r="1" spans="1:57" ht="15.75">
      <c r="A1" s="326" t="s">
        <v>74</v>
      </c>
      <c r="B1" s="326"/>
      <c r="C1" s="326"/>
      <c r="D1" s="326"/>
      <c r="E1" s="326"/>
      <c r="F1" s="326"/>
      <c r="G1" s="326"/>
      <c r="H1" s="326"/>
      <c r="I1" s="326"/>
      <c r="M1" s="92"/>
    </row>
    <row r="2" spans="1:57" ht="13.5" thickBot="1">
      <c r="B2" s="94"/>
      <c r="C2" s="95"/>
      <c r="D2" s="95"/>
      <c r="E2" s="96"/>
      <c r="F2" s="95"/>
      <c r="G2" s="95"/>
      <c r="L2" s="95"/>
      <c r="M2" s="96"/>
      <c r="N2" s="95"/>
      <c r="O2" s="95"/>
    </row>
    <row r="3" spans="1:57" ht="13.5" thickTop="1">
      <c r="A3" s="312" t="s">
        <v>5</v>
      </c>
      <c r="B3" s="313"/>
      <c r="C3" s="97" t="str">
        <f>CONCATENATE(cislostavby," ",nazevstavby)</f>
        <v xml:space="preserve"> Udržovací práce-renovace bytů</v>
      </c>
      <c r="D3" s="98"/>
      <c r="E3" s="99"/>
      <c r="F3" s="98"/>
      <c r="G3" s="100"/>
      <c r="H3" s="101">
        <f>[3]Rekapitulace!H1</f>
        <v>0</v>
      </c>
      <c r="I3" s="102"/>
      <c r="L3" s="327" t="s">
        <v>75</v>
      </c>
      <c r="M3" s="328"/>
      <c r="N3" s="328"/>
      <c r="O3" s="328"/>
      <c r="P3" s="328"/>
      <c r="Q3" s="328"/>
      <c r="R3" s="328"/>
      <c r="S3" s="329"/>
    </row>
    <row r="4" spans="1:57" ht="13.5" thickBot="1">
      <c r="A4" s="333" t="s">
        <v>1</v>
      </c>
      <c r="B4" s="321"/>
      <c r="C4" s="103" t="str">
        <f>CONCATENATE(cisloobjektu," ",nazevobjektu)</f>
        <v xml:space="preserve"> 2+kk- 2.patro</v>
      </c>
      <c r="D4" s="104"/>
      <c r="E4" s="105"/>
      <c r="F4" s="104"/>
      <c r="G4" s="334"/>
      <c r="H4" s="334"/>
      <c r="I4" s="335"/>
      <c r="L4" s="330"/>
      <c r="M4" s="331"/>
      <c r="N4" s="331"/>
      <c r="O4" s="331"/>
      <c r="P4" s="331"/>
      <c r="Q4" s="331"/>
      <c r="R4" s="331"/>
      <c r="S4" s="332"/>
    </row>
    <row r="5" spans="1:57" ht="13.5" thickTop="1">
      <c r="A5" s="106"/>
      <c r="B5" s="107"/>
      <c r="C5" s="107"/>
      <c r="D5" s="108"/>
      <c r="E5" s="109"/>
      <c r="F5" s="108"/>
      <c r="G5" s="110"/>
      <c r="H5" s="108"/>
      <c r="I5" s="108"/>
      <c r="L5" s="108"/>
      <c r="M5" s="109"/>
      <c r="N5" s="108"/>
      <c r="O5" s="110"/>
      <c r="P5" s="108"/>
      <c r="Q5" s="108"/>
    </row>
    <row r="6" spans="1:57">
      <c r="A6" s="111" t="s">
        <v>76</v>
      </c>
      <c r="B6" s="112" t="s">
        <v>77</v>
      </c>
      <c r="C6" s="112" t="s">
        <v>78</v>
      </c>
      <c r="D6" s="112" t="s">
        <v>79</v>
      </c>
      <c r="E6" s="113" t="s">
        <v>80</v>
      </c>
      <c r="F6" s="112" t="s">
        <v>81</v>
      </c>
      <c r="G6" s="114" t="s">
        <v>82</v>
      </c>
      <c r="H6" s="115" t="s">
        <v>83</v>
      </c>
      <c r="I6" s="115" t="s">
        <v>84</v>
      </c>
      <c r="J6" s="115" t="s">
        <v>85</v>
      </c>
      <c r="K6" s="115" t="s">
        <v>86</v>
      </c>
      <c r="L6" s="112" t="s">
        <v>79</v>
      </c>
      <c r="M6" s="113" t="s">
        <v>80</v>
      </c>
      <c r="N6" s="112" t="s">
        <v>81</v>
      </c>
      <c r="O6" s="114" t="s">
        <v>82</v>
      </c>
      <c r="P6" s="115" t="s">
        <v>83</v>
      </c>
      <c r="Q6" s="115" t="s">
        <v>84</v>
      </c>
      <c r="R6" s="115" t="s">
        <v>85</v>
      </c>
      <c r="S6" s="115" t="s">
        <v>86</v>
      </c>
    </row>
    <row r="7" spans="1:57">
      <c r="A7" s="116" t="s">
        <v>87</v>
      </c>
      <c r="B7" s="117" t="s">
        <v>88</v>
      </c>
      <c r="C7" s="118" t="s">
        <v>89</v>
      </c>
      <c r="D7" s="119"/>
      <c r="E7" s="120"/>
      <c r="F7" s="120"/>
      <c r="G7" s="121"/>
      <c r="H7" s="122"/>
      <c r="I7" s="122"/>
      <c r="J7" s="122"/>
      <c r="K7" s="122"/>
      <c r="L7" s="119"/>
      <c r="M7" s="120"/>
      <c r="N7" s="120"/>
      <c r="O7" s="121"/>
      <c r="P7" s="122"/>
      <c r="Q7" s="122"/>
      <c r="R7" s="122"/>
      <c r="S7" s="122"/>
    </row>
    <row r="8" spans="1:57" ht="25.5">
      <c r="A8" s="130" t="s">
        <v>93</v>
      </c>
      <c r="B8" s="131" t="s">
        <v>94</v>
      </c>
      <c r="C8" s="132" t="s">
        <v>95</v>
      </c>
      <c r="D8" s="126"/>
      <c r="E8" s="127"/>
      <c r="F8" s="127"/>
      <c r="G8" s="128"/>
      <c r="H8" s="129"/>
      <c r="I8" s="129"/>
      <c r="J8" s="129"/>
      <c r="K8" s="129"/>
      <c r="L8" s="133" t="s">
        <v>92</v>
      </c>
      <c r="M8" s="134">
        <v>4.8</v>
      </c>
      <c r="N8" s="134">
        <v>360</v>
      </c>
      <c r="O8" s="135">
        <f t="shared" ref="O8" si="0">M8*N8</f>
        <v>1728</v>
      </c>
      <c r="P8" s="219"/>
      <c r="Q8" s="219"/>
      <c r="R8" s="219"/>
      <c r="S8" s="219"/>
    </row>
    <row r="9" spans="1:57">
      <c r="A9" s="123">
        <v>1</v>
      </c>
      <c r="B9" s="124" t="s">
        <v>385</v>
      </c>
      <c r="C9" s="125" t="s">
        <v>386</v>
      </c>
      <c r="D9" s="126" t="s">
        <v>92</v>
      </c>
      <c r="E9" s="127">
        <v>2.4</v>
      </c>
      <c r="F9" s="127">
        <v>650</v>
      </c>
      <c r="G9" s="128">
        <f>E9*F9</f>
        <v>1560</v>
      </c>
      <c r="H9" s="129"/>
      <c r="I9" s="129"/>
      <c r="J9" s="129">
        <v>0</v>
      </c>
      <c r="K9" s="129">
        <f>E9*J9</f>
        <v>0</v>
      </c>
      <c r="L9" s="126" t="s">
        <v>92</v>
      </c>
      <c r="M9" s="127">
        <v>2.4</v>
      </c>
      <c r="N9" s="127">
        <v>650</v>
      </c>
      <c r="O9" s="128">
        <f>M9*N9</f>
        <v>1560</v>
      </c>
      <c r="P9" s="129"/>
      <c r="Q9" s="129"/>
      <c r="R9" s="129">
        <v>0</v>
      </c>
      <c r="S9" s="129">
        <f>M9*R9</f>
        <v>0</v>
      </c>
      <c r="AA9" s="92">
        <v>0</v>
      </c>
      <c r="AZ9" s="92">
        <v>1</v>
      </c>
      <c r="BA9" s="92">
        <f>IF(AZ9=1,G9,0)</f>
        <v>1560</v>
      </c>
      <c r="BB9" s="92">
        <f>IF(AZ9=2,G9,0)</f>
        <v>0</v>
      </c>
      <c r="BC9" s="92">
        <f>IF(AZ9=3,G9,0)</f>
        <v>0</v>
      </c>
      <c r="BD9" s="92">
        <f>IF(AZ9=4,G9,0)</f>
        <v>0</v>
      </c>
      <c r="BE9" s="92">
        <f>IF(AZ9=5,G9,0)</f>
        <v>0</v>
      </c>
    </row>
    <row r="10" spans="1:57">
      <c r="A10" s="123">
        <v>2</v>
      </c>
      <c r="B10" s="124" t="s">
        <v>90</v>
      </c>
      <c r="C10" s="125" t="s">
        <v>91</v>
      </c>
      <c r="D10" s="126" t="s">
        <v>92</v>
      </c>
      <c r="E10" s="127">
        <v>3.6</v>
      </c>
      <c r="F10" s="127">
        <v>680</v>
      </c>
      <c r="G10" s="128">
        <f>E10*F10</f>
        <v>2448</v>
      </c>
      <c r="H10" s="129"/>
      <c r="I10" s="129"/>
      <c r="J10" s="129">
        <v>0</v>
      </c>
      <c r="K10" s="129">
        <f>E10*J10</f>
        <v>0</v>
      </c>
      <c r="L10" s="126" t="s">
        <v>92</v>
      </c>
      <c r="M10" s="127">
        <v>3.6</v>
      </c>
      <c r="N10" s="127">
        <v>680</v>
      </c>
      <c r="O10" s="128">
        <f>M10*N10</f>
        <v>2448</v>
      </c>
      <c r="P10" s="129"/>
      <c r="Q10" s="129"/>
      <c r="R10" s="129">
        <v>0</v>
      </c>
      <c r="S10" s="129">
        <f>M10*R10</f>
        <v>0</v>
      </c>
      <c r="AA10" s="92">
        <v>0</v>
      </c>
      <c r="AZ10" s="92">
        <v>1</v>
      </c>
      <c r="BA10" s="92">
        <f>IF(AZ10=1,G10,0)</f>
        <v>2448</v>
      </c>
      <c r="BB10" s="92">
        <f>IF(AZ10=2,G10,0)</f>
        <v>0</v>
      </c>
      <c r="BC10" s="92">
        <f>IF(AZ10=3,G10,0)</f>
        <v>0</v>
      </c>
      <c r="BD10" s="92">
        <f>IF(AZ10=4,G10,0)</f>
        <v>0</v>
      </c>
      <c r="BE10" s="92">
        <f>IF(AZ10=5,G10,0)</f>
        <v>0</v>
      </c>
    </row>
    <row r="11" spans="1:57">
      <c r="A11" s="123">
        <v>3</v>
      </c>
      <c r="B11" s="124" t="s">
        <v>96</v>
      </c>
      <c r="C11" s="125" t="s">
        <v>97</v>
      </c>
      <c r="D11" s="126" t="s">
        <v>98</v>
      </c>
      <c r="E11" s="127">
        <v>0.22</v>
      </c>
      <c r="F11" s="127">
        <v>2800</v>
      </c>
      <c r="G11" s="128">
        <f>E11*F11</f>
        <v>616</v>
      </c>
      <c r="H11" s="129"/>
      <c r="I11" s="129"/>
      <c r="J11" s="129">
        <v>0</v>
      </c>
      <c r="K11" s="129">
        <f>E11*J11</f>
        <v>0</v>
      </c>
      <c r="L11" s="126" t="s">
        <v>98</v>
      </c>
      <c r="M11" s="127">
        <v>0.22</v>
      </c>
      <c r="N11" s="127">
        <v>2800</v>
      </c>
      <c r="O11" s="128">
        <f>M11*N11</f>
        <v>616</v>
      </c>
      <c r="P11" s="129"/>
      <c r="Q11" s="129"/>
      <c r="R11" s="129">
        <v>0</v>
      </c>
      <c r="S11" s="129">
        <f>M11*R11</f>
        <v>0</v>
      </c>
      <c r="AA11" s="92">
        <v>0</v>
      </c>
      <c r="AZ11" s="92">
        <v>1</v>
      </c>
      <c r="BA11" s="92">
        <f>IF(AZ11=1,G11,0)</f>
        <v>616</v>
      </c>
      <c r="BB11" s="92">
        <f>IF(AZ11=2,G11,0)</f>
        <v>0</v>
      </c>
      <c r="BC11" s="92">
        <f>IF(AZ11=3,G11,0)</f>
        <v>0</v>
      </c>
      <c r="BD11" s="92">
        <f>IF(AZ11=4,G11,0)</f>
        <v>0</v>
      </c>
      <c r="BE11" s="92">
        <f>IF(AZ11=5,G11,0)</f>
        <v>0</v>
      </c>
    </row>
    <row r="12" spans="1:57" ht="25.5">
      <c r="A12" s="130" t="s">
        <v>93</v>
      </c>
      <c r="B12" s="131" t="s">
        <v>94</v>
      </c>
      <c r="C12" s="132" t="s">
        <v>387</v>
      </c>
      <c r="D12" s="126"/>
      <c r="E12" s="127"/>
      <c r="F12" s="127"/>
      <c r="G12" s="128"/>
      <c r="H12" s="129"/>
      <c r="I12" s="129"/>
      <c r="J12" s="129"/>
      <c r="K12" s="129"/>
      <c r="L12" s="133" t="s">
        <v>98</v>
      </c>
      <c r="M12" s="134">
        <v>0.8</v>
      </c>
      <c r="N12" s="134">
        <v>1150</v>
      </c>
      <c r="O12" s="135">
        <f>M12*N12</f>
        <v>920</v>
      </c>
      <c r="P12" s="129"/>
      <c r="Q12" s="129"/>
      <c r="R12" s="129"/>
      <c r="S12" s="129"/>
    </row>
    <row r="13" spans="1:57">
      <c r="A13" s="123">
        <v>4</v>
      </c>
      <c r="B13" s="124" t="s">
        <v>99</v>
      </c>
      <c r="C13" s="125" t="s">
        <v>100</v>
      </c>
      <c r="D13" s="126" t="s">
        <v>92</v>
      </c>
      <c r="E13" s="127">
        <v>11.2</v>
      </c>
      <c r="F13" s="127">
        <v>340</v>
      </c>
      <c r="G13" s="128">
        <f>E13*F13</f>
        <v>3807.9999999999995</v>
      </c>
      <c r="H13" s="129"/>
      <c r="I13" s="129"/>
      <c r="J13" s="129">
        <v>0</v>
      </c>
      <c r="K13" s="129">
        <f>E13*J13</f>
        <v>0</v>
      </c>
      <c r="L13" s="126" t="s">
        <v>92</v>
      </c>
      <c r="M13" s="127">
        <v>11.2</v>
      </c>
      <c r="N13" s="127">
        <v>340</v>
      </c>
      <c r="O13" s="128">
        <f>M13*N13</f>
        <v>3807.9999999999995</v>
      </c>
      <c r="P13" s="129"/>
      <c r="Q13" s="129"/>
      <c r="R13" s="129">
        <v>0</v>
      </c>
      <c r="S13" s="129">
        <f>M13*R13</f>
        <v>0</v>
      </c>
      <c r="AA13" s="92">
        <v>0</v>
      </c>
      <c r="AZ13" s="92">
        <v>1</v>
      </c>
      <c r="BA13" s="92">
        <f>IF(AZ13=1,G13,0)</f>
        <v>3807.9999999999995</v>
      </c>
      <c r="BB13" s="92">
        <f>IF(AZ13=2,G13,0)</f>
        <v>0</v>
      </c>
      <c r="BC13" s="92">
        <f>IF(AZ13=3,G13,0)</f>
        <v>0</v>
      </c>
      <c r="BD13" s="92">
        <f>IF(AZ13=4,G13,0)</f>
        <v>0</v>
      </c>
      <c r="BE13" s="92">
        <f>IF(AZ13=5,G13,0)</f>
        <v>0</v>
      </c>
    </row>
    <row r="14" spans="1:57" ht="25.5">
      <c r="A14" s="130" t="s">
        <v>93</v>
      </c>
      <c r="B14" s="131" t="s">
        <v>94</v>
      </c>
      <c r="C14" s="132" t="s">
        <v>101</v>
      </c>
      <c r="D14" s="126"/>
      <c r="E14" s="127"/>
      <c r="F14" s="127"/>
      <c r="G14" s="128"/>
      <c r="H14" s="129"/>
      <c r="I14" s="129"/>
      <c r="J14" s="129"/>
      <c r="K14" s="129"/>
      <c r="L14" s="133" t="s">
        <v>92</v>
      </c>
      <c r="M14" s="134">
        <v>2.9</v>
      </c>
      <c r="N14" s="134">
        <v>520</v>
      </c>
      <c r="O14" s="135">
        <f t="shared" ref="O14:O15" si="1">M14*N14</f>
        <v>1508</v>
      </c>
      <c r="P14" s="129"/>
      <c r="Q14" s="129"/>
      <c r="R14" s="129"/>
      <c r="S14" s="129"/>
    </row>
    <row r="15" spans="1:57" ht="25.5">
      <c r="A15" s="130" t="s">
        <v>93</v>
      </c>
      <c r="B15" s="131" t="s">
        <v>94</v>
      </c>
      <c r="C15" s="132" t="s">
        <v>102</v>
      </c>
      <c r="D15" s="126"/>
      <c r="E15" s="127"/>
      <c r="F15" s="127"/>
      <c r="G15" s="128"/>
      <c r="H15" s="129"/>
      <c r="I15" s="129"/>
      <c r="J15" s="129"/>
      <c r="K15" s="129"/>
      <c r="L15" s="133" t="s">
        <v>103</v>
      </c>
      <c r="M15" s="134">
        <v>1</v>
      </c>
      <c r="N15" s="134">
        <v>600</v>
      </c>
      <c r="O15" s="135">
        <f t="shared" si="1"/>
        <v>600</v>
      </c>
      <c r="P15" s="129"/>
      <c r="Q15" s="129"/>
      <c r="R15" s="129"/>
      <c r="S15" s="129"/>
    </row>
    <row r="16" spans="1:57">
      <c r="A16" s="136"/>
      <c r="B16" s="137" t="s">
        <v>104</v>
      </c>
      <c r="C16" s="138" t="str">
        <f>CONCATENATE(B7," ",C7)</f>
        <v>3 Svislé a kompletní konstrukce</v>
      </c>
      <c r="D16" s="139"/>
      <c r="E16" s="140"/>
      <c r="F16" s="140"/>
      <c r="G16" s="141">
        <f>SUM(G7:G13)</f>
        <v>8432</v>
      </c>
      <c r="H16" s="142"/>
      <c r="I16" s="143"/>
      <c r="J16" s="142"/>
      <c r="K16" s="143">
        <f>SUM(K7:K13)</f>
        <v>0</v>
      </c>
      <c r="L16" s="139"/>
      <c r="M16" s="140"/>
      <c r="N16" s="140"/>
      <c r="O16" s="141">
        <f>SUM(O8:O15)</f>
        <v>13188</v>
      </c>
      <c r="P16" s="142"/>
      <c r="Q16" s="143"/>
      <c r="R16" s="142"/>
      <c r="S16" s="143">
        <f>SUM(S7:S13)</f>
        <v>0</v>
      </c>
      <c r="BA16" s="144">
        <f>SUM(BA7:BA13)</f>
        <v>8432</v>
      </c>
      <c r="BB16" s="144">
        <f>SUM(BB7:BB13)</f>
        <v>0</v>
      </c>
      <c r="BC16" s="144">
        <f>SUM(BC7:BC13)</f>
        <v>0</v>
      </c>
      <c r="BD16" s="144">
        <f>SUM(BD7:BD13)</f>
        <v>0</v>
      </c>
      <c r="BE16" s="144">
        <f>SUM(BE7:BE13)</f>
        <v>0</v>
      </c>
    </row>
    <row r="17" spans="1:57">
      <c r="A17" s="116" t="s">
        <v>87</v>
      </c>
      <c r="B17" s="117" t="s">
        <v>105</v>
      </c>
      <c r="C17" s="118" t="s">
        <v>106</v>
      </c>
      <c r="D17" s="119"/>
      <c r="E17" s="120"/>
      <c r="F17" s="120"/>
      <c r="G17" s="121"/>
      <c r="H17" s="122"/>
      <c r="I17" s="122"/>
      <c r="J17" s="122"/>
      <c r="K17" s="122"/>
      <c r="L17" s="119"/>
      <c r="M17" s="120"/>
      <c r="N17" s="120"/>
      <c r="O17" s="121"/>
      <c r="P17" s="122"/>
      <c r="Q17" s="122"/>
      <c r="R17" s="122"/>
      <c r="S17" s="122"/>
    </row>
    <row r="18" spans="1:57" ht="25.5">
      <c r="A18" s="123">
        <v>5</v>
      </c>
      <c r="B18" s="124" t="s">
        <v>107</v>
      </c>
      <c r="C18" s="125" t="s">
        <v>108</v>
      </c>
      <c r="D18" s="126" t="s">
        <v>92</v>
      </c>
      <c r="E18" s="127">
        <v>4.4000000000000004</v>
      </c>
      <c r="F18" s="127">
        <v>340</v>
      </c>
      <c r="G18" s="128">
        <f t="shared" ref="G18:G23" si="2">E18*F18</f>
        <v>1496.0000000000002</v>
      </c>
      <c r="H18" s="129"/>
      <c r="I18" s="129"/>
      <c r="J18" s="129">
        <v>0</v>
      </c>
      <c r="K18" s="129">
        <f t="shared" ref="K18:K23" si="3">E18*J18</f>
        <v>0</v>
      </c>
      <c r="L18" s="126" t="s">
        <v>92</v>
      </c>
      <c r="M18" s="127">
        <v>4.4000000000000004</v>
      </c>
      <c r="N18" s="127">
        <v>340</v>
      </c>
      <c r="O18" s="128">
        <f t="shared" ref="O18:O24" si="4">M18*N18</f>
        <v>1496.0000000000002</v>
      </c>
      <c r="P18" s="129"/>
      <c r="Q18" s="129"/>
      <c r="R18" s="129">
        <v>0</v>
      </c>
      <c r="S18" s="129">
        <f t="shared" ref="S18:S23" si="5">M18*R18</f>
        <v>0</v>
      </c>
      <c r="AA18" s="92">
        <v>0</v>
      </c>
      <c r="AZ18" s="92">
        <v>1</v>
      </c>
      <c r="BA18" s="92">
        <f t="shared" ref="BA18:BA23" si="6">IF(AZ18=1,G18,0)</f>
        <v>1496.0000000000002</v>
      </c>
      <c r="BB18" s="92">
        <f t="shared" ref="BB18:BB23" si="7">IF(AZ18=2,G18,0)</f>
        <v>0</v>
      </c>
      <c r="BC18" s="92">
        <f t="shared" ref="BC18:BC23" si="8">IF(AZ18=3,G18,0)</f>
        <v>0</v>
      </c>
      <c r="BD18" s="92">
        <f t="shared" ref="BD18:BD23" si="9">IF(AZ18=4,G18,0)</f>
        <v>0</v>
      </c>
      <c r="BE18" s="92">
        <f t="shared" ref="BE18:BE23" si="10">IF(AZ18=5,G18,0)</f>
        <v>0</v>
      </c>
    </row>
    <row r="19" spans="1:57">
      <c r="A19" s="123">
        <v>6</v>
      </c>
      <c r="B19" s="124" t="s">
        <v>109</v>
      </c>
      <c r="C19" s="125" t="s">
        <v>110</v>
      </c>
      <c r="D19" s="126" t="s">
        <v>92</v>
      </c>
      <c r="E19" s="127">
        <v>24.64</v>
      </c>
      <c r="F19" s="127">
        <v>360</v>
      </c>
      <c r="G19" s="128">
        <f t="shared" si="2"/>
        <v>8870.4</v>
      </c>
      <c r="H19" s="129"/>
      <c r="I19" s="129"/>
      <c r="J19" s="129">
        <v>0</v>
      </c>
      <c r="K19" s="129">
        <f t="shared" si="3"/>
        <v>0</v>
      </c>
      <c r="L19" s="126" t="s">
        <v>92</v>
      </c>
      <c r="M19" s="127">
        <v>24.64</v>
      </c>
      <c r="N19" s="127">
        <v>360</v>
      </c>
      <c r="O19" s="128">
        <f t="shared" si="4"/>
        <v>8870.4</v>
      </c>
      <c r="P19" s="129"/>
      <c r="Q19" s="129"/>
      <c r="R19" s="129">
        <v>0</v>
      </c>
      <c r="S19" s="129">
        <f t="shared" si="5"/>
        <v>0</v>
      </c>
      <c r="AA19" s="92">
        <v>0</v>
      </c>
      <c r="AZ19" s="92">
        <v>1</v>
      </c>
      <c r="BA19" s="92">
        <f t="shared" si="6"/>
        <v>8870.4</v>
      </c>
      <c r="BB19" s="92">
        <f t="shared" si="7"/>
        <v>0</v>
      </c>
      <c r="BC19" s="92">
        <f t="shared" si="8"/>
        <v>0</v>
      </c>
      <c r="BD19" s="92">
        <f t="shared" si="9"/>
        <v>0</v>
      </c>
      <c r="BE19" s="92">
        <f t="shared" si="10"/>
        <v>0</v>
      </c>
    </row>
    <row r="20" spans="1:57" ht="25.5">
      <c r="A20" s="123">
        <v>7</v>
      </c>
      <c r="B20" s="124" t="s">
        <v>111</v>
      </c>
      <c r="C20" s="125" t="s">
        <v>112</v>
      </c>
      <c r="D20" s="126" t="s">
        <v>113</v>
      </c>
      <c r="E20" s="127">
        <v>18</v>
      </c>
      <c r="F20" s="127">
        <v>180</v>
      </c>
      <c r="G20" s="128">
        <f t="shared" si="2"/>
        <v>3240</v>
      </c>
      <c r="H20" s="129"/>
      <c r="I20" s="129"/>
      <c r="J20" s="129">
        <v>0</v>
      </c>
      <c r="K20" s="129">
        <f t="shared" si="3"/>
        <v>0</v>
      </c>
      <c r="L20" s="126" t="s">
        <v>113</v>
      </c>
      <c r="M20" s="127">
        <v>18</v>
      </c>
      <c r="N20" s="127">
        <v>180</v>
      </c>
      <c r="O20" s="128">
        <f t="shared" si="4"/>
        <v>3240</v>
      </c>
      <c r="P20" s="129"/>
      <c r="Q20" s="129"/>
      <c r="R20" s="129">
        <v>0</v>
      </c>
      <c r="S20" s="129">
        <f t="shared" si="5"/>
        <v>0</v>
      </c>
      <c r="AA20" s="92">
        <v>0</v>
      </c>
      <c r="AZ20" s="92">
        <v>1</v>
      </c>
      <c r="BA20" s="92">
        <f t="shared" si="6"/>
        <v>3240</v>
      </c>
      <c r="BB20" s="92">
        <f t="shared" si="7"/>
        <v>0</v>
      </c>
      <c r="BC20" s="92">
        <f t="shared" si="8"/>
        <v>0</v>
      </c>
      <c r="BD20" s="92">
        <f t="shared" si="9"/>
        <v>0</v>
      </c>
      <c r="BE20" s="92">
        <f t="shared" si="10"/>
        <v>0</v>
      </c>
    </row>
    <row r="21" spans="1:57">
      <c r="A21" s="123">
        <v>8</v>
      </c>
      <c r="B21" s="124" t="s">
        <v>114</v>
      </c>
      <c r="C21" s="125" t="s">
        <v>115</v>
      </c>
      <c r="D21" s="126" t="s">
        <v>113</v>
      </c>
      <c r="E21" s="127">
        <v>14.8</v>
      </c>
      <c r="F21" s="127">
        <v>125</v>
      </c>
      <c r="G21" s="128">
        <f t="shared" si="2"/>
        <v>1850</v>
      </c>
      <c r="H21" s="129"/>
      <c r="I21" s="129"/>
      <c r="J21" s="129">
        <v>0</v>
      </c>
      <c r="K21" s="129">
        <f t="shared" si="3"/>
        <v>0</v>
      </c>
      <c r="L21" s="126" t="s">
        <v>113</v>
      </c>
      <c r="M21" s="127">
        <v>14.8</v>
      </c>
      <c r="N21" s="127">
        <v>125</v>
      </c>
      <c r="O21" s="128">
        <f t="shared" si="4"/>
        <v>1850</v>
      </c>
      <c r="P21" s="129"/>
      <c r="Q21" s="129"/>
      <c r="R21" s="129">
        <v>0</v>
      </c>
      <c r="S21" s="129">
        <f t="shared" si="5"/>
        <v>0</v>
      </c>
      <c r="AA21" s="92">
        <v>0</v>
      </c>
      <c r="AZ21" s="92">
        <v>1</v>
      </c>
      <c r="BA21" s="92">
        <f t="shared" si="6"/>
        <v>1850</v>
      </c>
      <c r="BB21" s="92">
        <f t="shared" si="7"/>
        <v>0</v>
      </c>
      <c r="BC21" s="92">
        <f t="shared" si="8"/>
        <v>0</v>
      </c>
      <c r="BD21" s="92">
        <f t="shared" si="9"/>
        <v>0</v>
      </c>
      <c r="BE21" s="92">
        <f t="shared" si="10"/>
        <v>0</v>
      </c>
    </row>
    <row r="22" spans="1:57">
      <c r="A22" s="123">
        <v>9</v>
      </c>
      <c r="B22" s="124" t="s">
        <v>116</v>
      </c>
      <c r="C22" s="125" t="s">
        <v>117</v>
      </c>
      <c r="D22" s="126" t="s">
        <v>113</v>
      </c>
      <c r="E22" s="127">
        <v>7.9</v>
      </c>
      <c r="F22" s="127">
        <v>75</v>
      </c>
      <c r="G22" s="128">
        <f t="shared" si="2"/>
        <v>592.5</v>
      </c>
      <c r="H22" s="129"/>
      <c r="I22" s="129"/>
      <c r="J22" s="129">
        <v>0</v>
      </c>
      <c r="K22" s="129">
        <f t="shared" si="3"/>
        <v>0</v>
      </c>
      <c r="L22" s="126" t="s">
        <v>113</v>
      </c>
      <c r="M22" s="127">
        <v>7.9</v>
      </c>
      <c r="N22" s="127">
        <v>75</v>
      </c>
      <c r="O22" s="128">
        <f t="shared" si="4"/>
        <v>592.5</v>
      </c>
      <c r="P22" s="129"/>
      <c r="Q22" s="129"/>
      <c r="R22" s="129">
        <v>0</v>
      </c>
      <c r="S22" s="129">
        <f t="shared" si="5"/>
        <v>0</v>
      </c>
      <c r="AA22" s="92">
        <v>0</v>
      </c>
      <c r="AZ22" s="92">
        <v>1</v>
      </c>
      <c r="BA22" s="92">
        <f t="shared" si="6"/>
        <v>592.5</v>
      </c>
      <c r="BB22" s="92">
        <f t="shared" si="7"/>
        <v>0</v>
      </c>
      <c r="BC22" s="92">
        <f t="shared" si="8"/>
        <v>0</v>
      </c>
      <c r="BD22" s="92">
        <f t="shared" si="9"/>
        <v>0</v>
      </c>
      <c r="BE22" s="92">
        <f t="shared" si="10"/>
        <v>0</v>
      </c>
    </row>
    <row r="23" spans="1:57">
      <c r="A23" s="123">
        <v>10</v>
      </c>
      <c r="B23" s="124" t="s">
        <v>118</v>
      </c>
      <c r="C23" s="125" t="s">
        <v>119</v>
      </c>
      <c r="D23" s="126" t="s">
        <v>92</v>
      </c>
      <c r="E23" s="127">
        <v>44</v>
      </c>
      <c r="F23" s="127">
        <v>125</v>
      </c>
      <c r="G23" s="128">
        <f t="shared" si="2"/>
        <v>5500</v>
      </c>
      <c r="H23" s="129"/>
      <c r="I23" s="129"/>
      <c r="J23" s="129">
        <v>0</v>
      </c>
      <c r="K23" s="129">
        <f t="shared" si="3"/>
        <v>0</v>
      </c>
      <c r="L23" s="126" t="s">
        <v>92</v>
      </c>
      <c r="M23" s="127">
        <v>44</v>
      </c>
      <c r="N23" s="127">
        <v>125</v>
      </c>
      <c r="O23" s="128">
        <f t="shared" si="4"/>
        <v>5500</v>
      </c>
      <c r="P23" s="129"/>
      <c r="Q23" s="129"/>
      <c r="R23" s="129">
        <v>0</v>
      </c>
      <c r="S23" s="129">
        <f t="shared" si="5"/>
        <v>0</v>
      </c>
      <c r="AA23" s="92">
        <v>0</v>
      </c>
      <c r="AZ23" s="92">
        <v>1</v>
      </c>
      <c r="BA23" s="92">
        <f t="shared" si="6"/>
        <v>5500</v>
      </c>
      <c r="BB23" s="92">
        <f t="shared" si="7"/>
        <v>0</v>
      </c>
      <c r="BC23" s="92">
        <f t="shared" si="8"/>
        <v>0</v>
      </c>
      <c r="BD23" s="92">
        <f t="shared" si="9"/>
        <v>0</v>
      </c>
      <c r="BE23" s="92">
        <f t="shared" si="10"/>
        <v>0</v>
      </c>
    </row>
    <row r="24" spans="1:57" ht="38.25">
      <c r="A24" s="130" t="s">
        <v>93</v>
      </c>
      <c r="B24" s="131" t="s">
        <v>94</v>
      </c>
      <c r="C24" s="132" t="s">
        <v>388</v>
      </c>
      <c r="D24" s="147"/>
      <c r="E24" s="148"/>
      <c r="F24" s="148"/>
      <c r="G24" s="149"/>
      <c r="H24" s="150"/>
      <c r="I24" s="150"/>
      <c r="J24" s="150"/>
      <c r="K24" s="150"/>
      <c r="L24" s="133" t="s">
        <v>92</v>
      </c>
      <c r="M24" s="134">
        <v>2.8</v>
      </c>
      <c r="N24" s="134">
        <v>650</v>
      </c>
      <c r="O24" s="135">
        <f t="shared" si="4"/>
        <v>1819.9999999999998</v>
      </c>
      <c r="P24" s="129"/>
      <c r="Q24" s="129"/>
      <c r="R24" s="129"/>
      <c r="S24" s="129"/>
    </row>
    <row r="25" spans="1:57">
      <c r="A25" s="136"/>
      <c r="B25" s="137" t="s">
        <v>104</v>
      </c>
      <c r="C25" s="138" t="str">
        <f>CONCATENATE(B17," ",C17)</f>
        <v>61 Upravy povrchů vnitřní</v>
      </c>
      <c r="D25" s="139"/>
      <c r="E25" s="140"/>
      <c r="F25" s="140"/>
      <c r="G25" s="141">
        <f>SUM(G18:G23)</f>
        <v>21548.9</v>
      </c>
      <c r="H25" s="142"/>
      <c r="I25" s="143"/>
      <c r="J25" s="142"/>
      <c r="K25" s="143">
        <f>SUM(K17:K23)</f>
        <v>0</v>
      </c>
      <c r="L25" s="139"/>
      <c r="M25" s="140"/>
      <c r="N25" s="140"/>
      <c r="O25" s="141">
        <f>SUM(O18:O24)</f>
        <v>23368.9</v>
      </c>
      <c r="P25" s="142"/>
      <c r="Q25" s="143"/>
      <c r="R25" s="142"/>
      <c r="S25" s="143">
        <f>SUM(S17:S23)</f>
        <v>0</v>
      </c>
      <c r="BA25" s="144">
        <f>SUM(BA17:BA23)</f>
        <v>21548.9</v>
      </c>
      <c r="BB25" s="144">
        <f>SUM(BB17:BB23)</f>
        <v>0</v>
      </c>
      <c r="BC25" s="144">
        <f>SUM(BC17:BC23)</f>
        <v>0</v>
      </c>
      <c r="BD25" s="144">
        <f>SUM(BD17:BD23)</f>
        <v>0</v>
      </c>
      <c r="BE25" s="144">
        <f>SUM(BE17:BE23)</f>
        <v>0</v>
      </c>
    </row>
    <row r="26" spans="1:57">
      <c r="A26" s="116" t="s">
        <v>87</v>
      </c>
      <c r="B26" s="117" t="s">
        <v>125</v>
      </c>
      <c r="C26" s="118" t="s">
        <v>126</v>
      </c>
      <c r="D26" s="119"/>
      <c r="E26" s="120"/>
      <c r="F26" s="120"/>
      <c r="G26" s="121"/>
      <c r="H26" s="122"/>
      <c r="I26" s="122"/>
      <c r="J26" s="122"/>
      <c r="K26" s="122"/>
      <c r="L26" s="119"/>
      <c r="M26" s="120"/>
      <c r="N26" s="120"/>
      <c r="O26" s="121"/>
      <c r="P26" s="122"/>
      <c r="Q26" s="122"/>
      <c r="R26" s="122"/>
      <c r="S26" s="122"/>
    </row>
    <row r="27" spans="1:57">
      <c r="A27" s="123">
        <v>11</v>
      </c>
      <c r="B27" s="124" t="s">
        <v>127</v>
      </c>
      <c r="C27" s="125" t="s">
        <v>128</v>
      </c>
      <c r="D27" s="126" t="s">
        <v>103</v>
      </c>
      <c r="E27" s="127">
        <v>1</v>
      </c>
      <c r="F27" s="127">
        <v>3500</v>
      </c>
      <c r="G27" s="128">
        <f t="shared" ref="G27:G29" si="11">E27*F27</f>
        <v>3500</v>
      </c>
      <c r="H27" s="129"/>
      <c r="I27" s="129"/>
      <c r="J27" s="129">
        <v>0</v>
      </c>
      <c r="K27" s="129">
        <f>E27*J27</f>
        <v>0</v>
      </c>
      <c r="L27" s="126" t="s">
        <v>103</v>
      </c>
      <c r="M27" s="127">
        <v>1</v>
      </c>
      <c r="N27" s="127">
        <v>3500</v>
      </c>
      <c r="O27" s="128">
        <f t="shared" ref="O27:O29" si="12">M27*N27</f>
        <v>3500</v>
      </c>
      <c r="P27" s="129"/>
      <c r="Q27" s="129"/>
      <c r="R27" s="129">
        <v>0</v>
      </c>
      <c r="S27" s="129">
        <f>M27*R27</f>
        <v>0</v>
      </c>
      <c r="AA27" s="92">
        <v>0</v>
      </c>
      <c r="AZ27" s="92">
        <v>1</v>
      </c>
      <c r="BA27" s="92">
        <f>IF(AZ27=1,G27,0)</f>
        <v>3500</v>
      </c>
      <c r="BB27" s="92">
        <f>IF(AZ27=2,G27,0)</f>
        <v>0</v>
      </c>
      <c r="BC27" s="92">
        <f>IF(AZ27=3,G27,0)</f>
        <v>0</v>
      </c>
      <c r="BD27" s="92">
        <f>IF(AZ27=4,G27,0)</f>
        <v>0</v>
      </c>
      <c r="BE27" s="92">
        <f>IF(AZ27=5,G27,0)</f>
        <v>0</v>
      </c>
    </row>
    <row r="28" spans="1:57">
      <c r="A28" s="123" t="s">
        <v>129</v>
      </c>
      <c r="B28" s="124" t="s">
        <v>389</v>
      </c>
      <c r="C28" s="125" t="s">
        <v>390</v>
      </c>
      <c r="D28" s="126" t="s">
        <v>103</v>
      </c>
      <c r="E28" s="127">
        <v>1</v>
      </c>
      <c r="F28" s="127">
        <v>3500</v>
      </c>
      <c r="G28" s="128">
        <f t="shared" si="11"/>
        <v>3500</v>
      </c>
      <c r="H28" s="129"/>
      <c r="I28" s="129"/>
      <c r="J28" s="129"/>
      <c r="K28" s="129"/>
      <c r="L28" s="126" t="s">
        <v>103</v>
      </c>
      <c r="M28" s="127">
        <v>1</v>
      </c>
      <c r="N28" s="127">
        <v>3500</v>
      </c>
      <c r="O28" s="128">
        <f t="shared" si="12"/>
        <v>3500</v>
      </c>
      <c r="P28" s="129"/>
      <c r="Q28" s="129"/>
      <c r="R28" s="129"/>
      <c r="S28" s="129"/>
    </row>
    <row r="29" spans="1:57" ht="25.5">
      <c r="A29" s="123">
        <v>12</v>
      </c>
      <c r="B29" s="124" t="s">
        <v>132</v>
      </c>
      <c r="C29" s="125" t="s">
        <v>391</v>
      </c>
      <c r="D29" s="126" t="s">
        <v>103</v>
      </c>
      <c r="E29" s="127">
        <v>2</v>
      </c>
      <c r="F29" s="127">
        <v>4400</v>
      </c>
      <c r="G29" s="128">
        <f t="shared" si="11"/>
        <v>8800</v>
      </c>
      <c r="H29" s="129"/>
      <c r="I29" s="129"/>
      <c r="J29" s="129">
        <v>0</v>
      </c>
      <c r="K29" s="129">
        <f>E29*J29</f>
        <v>0</v>
      </c>
      <c r="L29" s="126" t="s">
        <v>103</v>
      </c>
      <c r="M29" s="127">
        <v>2</v>
      </c>
      <c r="N29" s="127">
        <v>4400</v>
      </c>
      <c r="O29" s="128">
        <f t="shared" si="12"/>
        <v>8800</v>
      </c>
      <c r="P29" s="129"/>
      <c r="Q29" s="129"/>
      <c r="R29" s="129">
        <v>0</v>
      </c>
      <c r="S29" s="129">
        <f>M29*R29</f>
        <v>0</v>
      </c>
      <c r="AA29" s="92">
        <v>0</v>
      </c>
      <c r="AZ29" s="92">
        <v>1</v>
      </c>
      <c r="BA29" s="92">
        <f>IF(AZ29=1,G29,0)</f>
        <v>8800</v>
      </c>
      <c r="BB29" s="92">
        <f>IF(AZ29=2,G29,0)</f>
        <v>0</v>
      </c>
      <c r="BC29" s="92">
        <f>IF(AZ29=3,G29,0)</f>
        <v>0</v>
      </c>
      <c r="BD29" s="92">
        <f>IF(AZ29=4,G29,0)</f>
        <v>0</v>
      </c>
      <c r="BE29" s="92">
        <f>IF(AZ29=5,G29,0)</f>
        <v>0</v>
      </c>
    </row>
    <row r="30" spans="1:57" ht="30.75" customHeight="1">
      <c r="A30" s="130" t="s">
        <v>93</v>
      </c>
      <c r="B30" s="131" t="s">
        <v>94</v>
      </c>
      <c r="C30" s="132" t="s">
        <v>134</v>
      </c>
      <c r="D30" s="126"/>
      <c r="E30" s="127"/>
      <c r="F30" s="127"/>
      <c r="G30" s="128"/>
      <c r="H30" s="129"/>
      <c r="I30" s="129"/>
      <c r="J30" s="129"/>
      <c r="K30" s="129"/>
      <c r="L30" s="133" t="s">
        <v>103</v>
      </c>
      <c r="M30" s="134">
        <v>2</v>
      </c>
      <c r="N30" s="134">
        <v>800</v>
      </c>
      <c r="O30" s="135">
        <f>M30*N30</f>
        <v>1600</v>
      </c>
      <c r="P30" s="129"/>
      <c r="Q30" s="129"/>
      <c r="R30" s="129"/>
      <c r="S30" s="129"/>
    </row>
    <row r="31" spans="1:57">
      <c r="A31" s="130" t="s">
        <v>93</v>
      </c>
      <c r="B31" s="131" t="s">
        <v>94</v>
      </c>
      <c r="C31" s="132" t="s">
        <v>135</v>
      </c>
      <c r="D31" s="126"/>
      <c r="E31" s="127"/>
      <c r="F31" s="127"/>
      <c r="G31" s="128"/>
      <c r="H31" s="129"/>
      <c r="I31" s="129"/>
      <c r="J31" s="129"/>
      <c r="K31" s="129"/>
      <c r="L31" s="147" t="s">
        <v>103</v>
      </c>
      <c r="M31" s="148">
        <v>3</v>
      </c>
      <c r="N31" s="148">
        <v>540</v>
      </c>
      <c r="O31" s="149">
        <f>M31*N31</f>
        <v>1620</v>
      </c>
      <c r="P31" s="129"/>
      <c r="Q31" s="129"/>
      <c r="R31" s="129"/>
      <c r="S31" s="129"/>
    </row>
    <row r="32" spans="1:57">
      <c r="A32" s="136"/>
      <c r="B32" s="137" t="s">
        <v>104</v>
      </c>
      <c r="C32" s="138" t="str">
        <f>CONCATENATE(B26," ",C26)</f>
        <v>64 Výplně otvorů</v>
      </c>
      <c r="D32" s="139"/>
      <c r="E32" s="140"/>
      <c r="F32" s="140"/>
      <c r="G32" s="141">
        <f>SUM(G27:G29)</f>
        <v>15800</v>
      </c>
      <c r="H32" s="142"/>
      <c r="I32" s="143"/>
      <c r="J32" s="142"/>
      <c r="K32" s="143">
        <f>SUM(K26:K29)</f>
        <v>0</v>
      </c>
      <c r="L32" s="139"/>
      <c r="M32" s="140"/>
      <c r="N32" s="140"/>
      <c r="O32" s="141">
        <f>SUM(O27:O31)</f>
        <v>19020</v>
      </c>
      <c r="P32" s="142"/>
      <c r="Q32" s="143"/>
      <c r="R32" s="142"/>
      <c r="S32" s="143">
        <f>SUM(S26:S29)</f>
        <v>0</v>
      </c>
      <c r="BA32" s="144">
        <f>SUM(BA26:BA29)</f>
        <v>12300</v>
      </c>
      <c r="BB32" s="144">
        <f>SUM(BB26:BB29)</f>
        <v>0</v>
      </c>
      <c r="BC32" s="144">
        <f>SUM(BC26:BC29)</f>
        <v>0</v>
      </c>
      <c r="BD32" s="144">
        <f>SUM(BD26:BD29)</f>
        <v>0</v>
      </c>
      <c r="BE32" s="144">
        <f>SUM(BE26:BE29)</f>
        <v>0</v>
      </c>
    </row>
    <row r="33" spans="1:57">
      <c r="A33" s="116" t="s">
        <v>87</v>
      </c>
      <c r="B33" s="117" t="s">
        <v>136</v>
      </c>
      <c r="C33" s="118" t="s">
        <v>137</v>
      </c>
      <c r="D33" s="119"/>
      <c r="E33" s="120"/>
      <c r="F33" s="120"/>
      <c r="G33" s="121"/>
      <c r="H33" s="122"/>
      <c r="I33" s="122"/>
      <c r="J33" s="122"/>
      <c r="K33" s="122"/>
      <c r="L33" s="119"/>
      <c r="M33" s="120"/>
      <c r="N33" s="120"/>
      <c r="O33" s="121"/>
      <c r="P33" s="122"/>
      <c r="Q33" s="122"/>
      <c r="R33" s="122"/>
      <c r="S33" s="122"/>
    </row>
    <row r="34" spans="1:57">
      <c r="A34" s="123">
        <v>13</v>
      </c>
      <c r="B34" s="124" t="s">
        <v>138</v>
      </c>
      <c r="C34" s="125" t="s">
        <v>139</v>
      </c>
      <c r="D34" s="126" t="s">
        <v>103</v>
      </c>
      <c r="E34" s="127">
        <v>3</v>
      </c>
      <c r="F34" s="127">
        <v>15</v>
      </c>
      <c r="G34" s="128">
        <f t="shared" ref="G34:G47" si="13">E34*F34</f>
        <v>45</v>
      </c>
      <c r="H34" s="129"/>
      <c r="I34" s="129"/>
      <c r="J34" s="129">
        <v>0</v>
      </c>
      <c r="K34" s="129">
        <f t="shared" ref="K34:K47" si="14">E34*J34</f>
        <v>0</v>
      </c>
      <c r="L34" s="126" t="s">
        <v>103</v>
      </c>
      <c r="M34" s="127">
        <v>3</v>
      </c>
      <c r="N34" s="127">
        <v>15</v>
      </c>
      <c r="O34" s="128">
        <f t="shared" ref="O34:O48" si="15">M34*N34</f>
        <v>45</v>
      </c>
      <c r="P34" s="129"/>
      <c r="Q34" s="129"/>
      <c r="R34" s="129">
        <v>0</v>
      </c>
      <c r="S34" s="129">
        <f t="shared" ref="S34:S47" si="16">M34*R34</f>
        <v>0</v>
      </c>
      <c r="AA34" s="92">
        <v>0</v>
      </c>
      <c r="AZ34" s="92">
        <v>1</v>
      </c>
      <c r="BA34" s="92">
        <f t="shared" ref="BA34:BA47" si="17">IF(AZ34=1,G34,0)</f>
        <v>45</v>
      </c>
      <c r="BB34" s="92">
        <f t="shared" ref="BB34:BB47" si="18">IF(AZ34=2,G34,0)</f>
        <v>0</v>
      </c>
      <c r="BC34" s="92">
        <f t="shared" ref="BC34:BC47" si="19">IF(AZ34=3,G34,0)</f>
        <v>0</v>
      </c>
      <c r="BD34" s="92">
        <f t="shared" ref="BD34:BD47" si="20">IF(AZ34=4,G34,0)</f>
        <v>0</v>
      </c>
      <c r="BE34" s="92">
        <f t="shared" ref="BE34:BE47" si="21">IF(AZ34=5,G34,0)</f>
        <v>0</v>
      </c>
    </row>
    <row r="35" spans="1:57">
      <c r="A35" s="123">
        <v>14</v>
      </c>
      <c r="B35" s="124" t="s">
        <v>392</v>
      </c>
      <c r="C35" s="125" t="s">
        <v>393</v>
      </c>
      <c r="D35" s="126" t="s">
        <v>92</v>
      </c>
      <c r="E35" s="127">
        <v>3</v>
      </c>
      <c r="F35" s="127">
        <v>350</v>
      </c>
      <c r="G35" s="128">
        <f t="shared" si="13"/>
        <v>1050</v>
      </c>
      <c r="H35" s="129"/>
      <c r="I35" s="129"/>
      <c r="J35" s="129">
        <v>-6.7000000000000004E-2</v>
      </c>
      <c r="K35" s="129">
        <f t="shared" si="14"/>
        <v>-0.20100000000000001</v>
      </c>
      <c r="L35" s="126" t="s">
        <v>92</v>
      </c>
      <c r="M35" s="127">
        <v>3</v>
      </c>
      <c r="N35" s="127">
        <v>350</v>
      </c>
      <c r="O35" s="128">
        <f t="shared" si="15"/>
        <v>1050</v>
      </c>
      <c r="P35" s="129"/>
      <c r="Q35" s="129"/>
      <c r="R35" s="129">
        <v>-6.7000000000000004E-2</v>
      </c>
      <c r="S35" s="129">
        <f t="shared" si="16"/>
        <v>-0.20100000000000001</v>
      </c>
      <c r="AA35" s="92">
        <v>0</v>
      </c>
      <c r="AZ35" s="92">
        <v>1</v>
      </c>
      <c r="BA35" s="92">
        <f t="shared" si="17"/>
        <v>1050</v>
      </c>
      <c r="BB35" s="92">
        <f t="shared" si="18"/>
        <v>0</v>
      </c>
      <c r="BC35" s="92">
        <f t="shared" si="19"/>
        <v>0</v>
      </c>
      <c r="BD35" s="92">
        <f t="shared" si="20"/>
        <v>0</v>
      </c>
      <c r="BE35" s="92">
        <f t="shared" si="21"/>
        <v>0</v>
      </c>
    </row>
    <row r="36" spans="1:57">
      <c r="A36" s="123">
        <v>15</v>
      </c>
      <c r="B36" s="124" t="s">
        <v>142</v>
      </c>
      <c r="C36" s="125" t="s">
        <v>143</v>
      </c>
      <c r="D36" s="126" t="s">
        <v>92</v>
      </c>
      <c r="E36" s="127">
        <v>5.12</v>
      </c>
      <c r="F36" s="127">
        <v>125</v>
      </c>
      <c r="G36" s="128">
        <f t="shared" si="13"/>
        <v>640</v>
      </c>
      <c r="H36" s="129"/>
      <c r="I36" s="129"/>
      <c r="J36" s="129">
        <v>-0.13100000000000001</v>
      </c>
      <c r="K36" s="129">
        <f t="shared" si="14"/>
        <v>-0.67072000000000009</v>
      </c>
      <c r="L36" s="126" t="s">
        <v>92</v>
      </c>
      <c r="M36" s="127">
        <v>5.12</v>
      </c>
      <c r="N36" s="127">
        <v>125</v>
      </c>
      <c r="O36" s="128">
        <f t="shared" si="15"/>
        <v>640</v>
      </c>
      <c r="P36" s="129"/>
      <c r="Q36" s="129"/>
      <c r="R36" s="129">
        <v>-0.13100000000000001</v>
      </c>
      <c r="S36" s="129">
        <f t="shared" si="16"/>
        <v>-0.67072000000000009</v>
      </c>
      <c r="AA36" s="92">
        <v>0</v>
      </c>
      <c r="AZ36" s="92">
        <v>1</v>
      </c>
      <c r="BA36" s="92">
        <f t="shared" si="17"/>
        <v>640</v>
      </c>
      <c r="BB36" s="92">
        <f t="shared" si="18"/>
        <v>0</v>
      </c>
      <c r="BC36" s="92">
        <f t="shared" si="19"/>
        <v>0</v>
      </c>
      <c r="BD36" s="92">
        <f t="shared" si="20"/>
        <v>0</v>
      </c>
      <c r="BE36" s="92">
        <f t="shared" si="21"/>
        <v>0</v>
      </c>
    </row>
    <row r="37" spans="1:57">
      <c r="A37" s="123">
        <v>16</v>
      </c>
      <c r="B37" s="124" t="s">
        <v>394</v>
      </c>
      <c r="C37" s="125" t="s">
        <v>395</v>
      </c>
      <c r="D37" s="126" t="s">
        <v>92</v>
      </c>
      <c r="E37" s="127">
        <v>4.78</v>
      </c>
      <c r="F37" s="127">
        <v>145</v>
      </c>
      <c r="G37" s="128">
        <f t="shared" si="13"/>
        <v>693.1</v>
      </c>
      <c r="H37" s="129"/>
      <c r="I37" s="129"/>
      <c r="J37" s="129">
        <v>-0.26100000000000001</v>
      </c>
      <c r="K37" s="129">
        <f t="shared" si="14"/>
        <v>-1.2475800000000001</v>
      </c>
      <c r="L37" s="126" t="s">
        <v>92</v>
      </c>
      <c r="M37" s="127">
        <v>4.78</v>
      </c>
      <c r="N37" s="127">
        <v>145</v>
      </c>
      <c r="O37" s="128">
        <f t="shared" si="15"/>
        <v>693.1</v>
      </c>
      <c r="P37" s="129"/>
      <c r="Q37" s="129"/>
      <c r="R37" s="129">
        <v>-0.26100000000000001</v>
      </c>
      <c r="S37" s="129">
        <f t="shared" si="16"/>
        <v>-1.2475800000000001</v>
      </c>
      <c r="AA37" s="92">
        <v>0</v>
      </c>
      <c r="AZ37" s="92">
        <v>1</v>
      </c>
      <c r="BA37" s="92">
        <f t="shared" si="17"/>
        <v>693.1</v>
      </c>
      <c r="BB37" s="92">
        <f t="shared" si="18"/>
        <v>0</v>
      </c>
      <c r="BC37" s="92">
        <f t="shared" si="19"/>
        <v>0</v>
      </c>
      <c r="BD37" s="92">
        <f t="shared" si="20"/>
        <v>0</v>
      </c>
      <c r="BE37" s="92">
        <f t="shared" si="21"/>
        <v>0</v>
      </c>
    </row>
    <row r="38" spans="1:57">
      <c r="A38" s="123">
        <v>17</v>
      </c>
      <c r="B38" s="124" t="s">
        <v>144</v>
      </c>
      <c r="C38" s="125" t="s">
        <v>145</v>
      </c>
      <c r="D38" s="126" t="s">
        <v>98</v>
      </c>
      <c r="E38" s="127">
        <v>0.68100000000000005</v>
      </c>
      <c r="F38" s="127">
        <v>680</v>
      </c>
      <c r="G38" s="128">
        <f t="shared" si="13"/>
        <v>463.08000000000004</v>
      </c>
      <c r="H38" s="129"/>
      <c r="I38" s="129"/>
      <c r="J38" s="129">
        <v>-1.8</v>
      </c>
      <c r="K38" s="129">
        <f t="shared" si="14"/>
        <v>-1.2258000000000002</v>
      </c>
      <c r="L38" s="126" t="s">
        <v>98</v>
      </c>
      <c r="M38" s="127">
        <v>0.68100000000000005</v>
      </c>
      <c r="N38" s="127">
        <v>680</v>
      </c>
      <c r="O38" s="128">
        <f t="shared" si="15"/>
        <v>463.08000000000004</v>
      </c>
      <c r="P38" s="129"/>
      <c r="Q38" s="129"/>
      <c r="R38" s="129">
        <v>-1.8</v>
      </c>
      <c r="S38" s="129">
        <f t="shared" si="16"/>
        <v>-1.2258000000000002</v>
      </c>
      <c r="AA38" s="92">
        <v>0</v>
      </c>
      <c r="AZ38" s="92">
        <v>1</v>
      </c>
      <c r="BA38" s="92">
        <f t="shared" si="17"/>
        <v>463.08000000000004</v>
      </c>
      <c r="BB38" s="92">
        <f t="shared" si="18"/>
        <v>0</v>
      </c>
      <c r="BC38" s="92">
        <f t="shared" si="19"/>
        <v>0</v>
      </c>
      <c r="BD38" s="92">
        <f t="shared" si="20"/>
        <v>0</v>
      </c>
      <c r="BE38" s="92">
        <f t="shared" si="21"/>
        <v>0</v>
      </c>
    </row>
    <row r="39" spans="1:57">
      <c r="A39" s="145" t="s">
        <v>93</v>
      </c>
      <c r="B39" s="146" t="s">
        <v>94</v>
      </c>
      <c r="C39" s="132" t="s">
        <v>396</v>
      </c>
      <c r="D39" s="147"/>
      <c r="E39" s="148"/>
      <c r="F39" s="148"/>
      <c r="G39" s="149"/>
      <c r="H39" s="150"/>
      <c r="I39" s="150"/>
      <c r="J39" s="150"/>
      <c r="K39" s="150"/>
      <c r="L39" s="147" t="s">
        <v>98</v>
      </c>
      <c r="M39" s="148">
        <v>0.3</v>
      </c>
      <c r="N39" s="148">
        <v>720</v>
      </c>
      <c r="O39" s="149">
        <f t="shared" si="15"/>
        <v>216</v>
      </c>
      <c r="P39" s="129"/>
      <c r="Q39" s="129"/>
      <c r="R39" s="129"/>
      <c r="S39" s="129"/>
    </row>
    <row r="40" spans="1:57" ht="25.5">
      <c r="A40" s="123">
        <v>18</v>
      </c>
      <c r="B40" s="124" t="s">
        <v>146</v>
      </c>
      <c r="C40" s="125" t="s">
        <v>147</v>
      </c>
      <c r="D40" s="126" t="s">
        <v>92</v>
      </c>
      <c r="E40" s="127">
        <v>2.4500000000000002</v>
      </c>
      <c r="F40" s="127">
        <v>250</v>
      </c>
      <c r="G40" s="128">
        <f t="shared" si="13"/>
        <v>612.5</v>
      </c>
      <c r="H40" s="129"/>
      <c r="I40" s="129"/>
      <c r="J40" s="129">
        <v>-0.02</v>
      </c>
      <c r="K40" s="129">
        <f t="shared" si="14"/>
        <v>-4.9000000000000002E-2</v>
      </c>
      <c r="L40" s="126" t="s">
        <v>92</v>
      </c>
      <c r="M40" s="127">
        <v>2.4500000000000002</v>
      </c>
      <c r="N40" s="127">
        <v>250</v>
      </c>
      <c r="O40" s="128">
        <f t="shared" si="15"/>
        <v>612.5</v>
      </c>
      <c r="P40" s="129"/>
      <c r="Q40" s="129"/>
      <c r="R40" s="129">
        <v>-0.02</v>
      </c>
      <c r="S40" s="129">
        <f t="shared" si="16"/>
        <v>-4.9000000000000002E-2</v>
      </c>
      <c r="AA40" s="92">
        <v>0</v>
      </c>
      <c r="AZ40" s="92">
        <v>1</v>
      </c>
      <c r="BA40" s="92">
        <f t="shared" si="17"/>
        <v>612.5</v>
      </c>
      <c r="BB40" s="92">
        <f t="shared" si="18"/>
        <v>0</v>
      </c>
      <c r="BC40" s="92">
        <f t="shared" si="19"/>
        <v>0</v>
      </c>
      <c r="BD40" s="92">
        <f t="shared" si="20"/>
        <v>0</v>
      </c>
      <c r="BE40" s="92">
        <f t="shared" si="21"/>
        <v>0</v>
      </c>
    </row>
    <row r="41" spans="1:57">
      <c r="A41" s="123">
        <v>19</v>
      </c>
      <c r="B41" s="124" t="s">
        <v>148</v>
      </c>
      <c r="C41" s="125" t="s">
        <v>149</v>
      </c>
      <c r="D41" s="126" t="s">
        <v>92</v>
      </c>
      <c r="E41" s="127">
        <v>11.9</v>
      </c>
      <c r="F41" s="127">
        <v>250</v>
      </c>
      <c r="G41" s="128">
        <f t="shared" si="13"/>
        <v>2975</v>
      </c>
      <c r="H41" s="129"/>
      <c r="I41" s="129"/>
      <c r="J41" s="129">
        <v>-5.8999999999999997E-2</v>
      </c>
      <c r="K41" s="129">
        <f t="shared" si="14"/>
        <v>-0.70209999999999995</v>
      </c>
      <c r="L41" s="126" t="s">
        <v>92</v>
      </c>
      <c r="M41" s="127">
        <v>11.9</v>
      </c>
      <c r="N41" s="127">
        <v>250</v>
      </c>
      <c r="O41" s="128">
        <f t="shared" si="15"/>
        <v>2975</v>
      </c>
      <c r="P41" s="129"/>
      <c r="Q41" s="129"/>
      <c r="R41" s="129">
        <v>-5.8999999999999997E-2</v>
      </c>
      <c r="S41" s="129">
        <f t="shared" si="16"/>
        <v>-0.70209999999999995</v>
      </c>
      <c r="AA41" s="92">
        <v>0</v>
      </c>
      <c r="AZ41" s="92">
        <v>1</v>
      </c>
      <c r="BA41" s="92">
        <f t="shared" si="17"/>
        <v>2975</v>
      </c>
      <c r="BB41" s="92">
        <f t="shared" si="18"/>
        <v>0</v>
      </c>
      <c r="BC41" s="92">
        <f t="shared" si="19"/>
        <v>0</v>
      </c>
      <c r="BD41" s="92">
        <f t="shared" si="20"/>
        <v>0</v>
      </c>
      <c r="BE41" s="92">
        <f t="shared" si="21"/>
        <v>0</v>
      </c>
    </row>
    <row r="42" spans="1:57" ht="25.5">
      <c r="A42" s="123">
        <v>20</v>
      </c>
      <c r="B42" s="124" t="s">
        <v>150</v>
      </c>
      <c r="C42" s="125" t="s">
        <v>151</v>
      </c>
      <c r="D42" s="126" t="s">
        <v>98</v>
      </c>
      <c r="E42" s="127">
        <v>0.24399999999999999</v>
      </c>
      <c r="F42" s="127">
        <v>1250</v>
      </c>
      <c r="G42" s="128">
        <f t="shared" si="13"/>
        <v>305</v>
      </c>
      <c r="H42" s="129"/>
      <c r="I42" s="129"/>
      <c r="J42" s="129">
        <v>-2.2000000000000002</v>
      </c>
      <c r="K42" s="129">
        <f t="shared" si="14"/>
        <v>-0.53680000000000005</v>
      </c>
      <c r="L42" s="126" t="s">
        <v>98</v>
      </c>
      <c r="M42" s="127">
        <v>0.24399999999999999</v>
      </c>
      <c r="N42" s="127">
        <v>1250</v>
      </c>
      <c r="O42" s="128">
        <f t="shared" si="15"/>
        <v>305</v>
      </c>
      <c r="P42" s="129"/>
      <c r="Q42" s="129"/>
      <c r="R42" s="129">
        <v>-2.2000000000000002</v>
      </c>
      <c r="S42" s="129">
        <f t="shared" si="16"/>
        <v>-0.53680000000000005</v>
      </c>
      <c r="AA42" s="92">
        <v>0</v>
      </c>
      <c r="AZ42" s="92">
        <v>1</v>
      </c>
      <c r="BA42" s="92">
        <f t="shared" si="17"/>
        <v>305</v>
      </c>
      <c r="BB42" s="92">
        <f t="shared" si="18"/>
        <v>0</v>
      </c>
      <c r="BC42" s="92">
        <f t="shared" si="19"/>
        <v>0</v>
      </c>
      <c r="BD42" s="92">
        <f t="shared" si="20"/>
        <v>0</v>
      </c>
      <c r="BE42" s="92">
        <f t="shared" si="21"/>
        <v>0</v>
      </c>
    </row>
    <row r="43" spans="1:57">
      <c r="A43" s="123">
        <v>21</v>
      </c>
      <c r="B43" s="124" t="s">
        <v>152</v>
      </c>
      <c r="C43" s="125" t="s">
        <v>153</v>
      </c>
      <c r="D43" s="126" t="s">
        <v>92</v>
      </c>
      <c r="E43" s="127">
        <v>1</v>
      </c>
      <c r="F43" s="127">
        <v>250</v>
      </c>
      <c r="G43" s="128">
        <f t="shared" si="13"/>
        <v>250</v>
      </c>
      <c r="H43" s="129"/>
      <c r="I43" s="129"/>
      <c r="J43" s="129">
        <v>-4.1000000000000002E-2</v>
      </c>
      <c r="K43" s="129">
        <f t="shared" si="14"/>
        <v>-4.1000000000000002E-2</v>
      </c>
      <c r="L43" s="126" t="s">
        <v>92</v>
      </c>
      <c r="M43" s="127">
        <v>1</v>
      </c>
      <c r="N43" s="127">
        <v>250</v>
      </c>
      <c r="O43" s="128">
        <f t="shared" si="15"/>
        <v>250</v>
      </c>
      <c r="P43" s="129"/>
      <c r="Q43" s="129"/>
      <c r="R43" s="129">
        <v>-4.1000000000000002E-2</v>
      </c>
      <c r="S43" s="129">
        <f t="shared" si="16"/>
        <v>-4.1000000000000002E-2</v>
      </c>
      <c r="AA43" s="92">
        <v>0</v>
      </c>
      <c r="AZ43" s="92">
        <v>1</v>
      </c>
      <c r="BA43" s="92">
        <f t="shared" si="17"/>
        <v>250</v>
      </c>
      <c r="BB43" s="92">
        <f t="shared" si="18"/>
        <v>0</v>
      </c>
      <c r="BC43" s="92">
        <f t="shared" si="19"/>
        <v>0</v>
      </c>
      <c r="BD43" s="92">
        <f t="shared" si="20"/>
        <v>0</v>
      </c>
      <c r="BE43" s="92">
        <f t="shared" si="21"/>
        <v>0</v>
      </c>
    </row>
    <row r="44" spans="1:57">
      <c r="A44" s="123">
        <v>22</v>
      </c>
      <c r="B44" s="124" t="s">
        <v>154</v>
      </c>
      <c r="C44" s="125" t="s">
        <v>155</v>
      </c>
      <c r="D44" s="126" t="s">
        <v>113</v>
      </c>
      <c r="E44" s="127">
        <v>42.73</v>
      </c>
      <c r="F44" s="127">
        <v>45</v>
      </c>
      <c r="G44" s="128">
        <f t="shared" si="13"/>
        <v>1922.85</v>
      </c>
      <c r="H44" s="129"/>
      <c r="I44" s="129"/>
      <c r="J44" s="129">
        <v>-1.2999999999999999E-2</v>
      </c>
      <c r="K44" s="129">
        <f t="shared" si="14"/>
        <v>-0.55548999999999993</v>
      </c>
      <c r="L44" s="126" t="s">
        <v>113</v>
      </c>
      <c r="M44" s="127">
        <v>42.73</v>
      </c>
      <c r="N44" s="127">
        <v>45</v>
      </c>
      <c r="O44" s="128">
        <f t="shared" si="15"/>
        <v>1922.85</v>
      </c>
      <c r="P44" s="129"/>
      <c r="Q44" s="129"/>
      <c r="R44" s="129">
        <v>-1.2999999999999999E-2</v>
      </c>
      <c r="S44" s="129">
        <f t="shared" si="16"/>
        <v>-0.55548999999999993</v>
      </c>
      <c r="AA44" s="92">
        <v>0</v>
      </c>
      <c r="AZ44" s="92">
        <v>1</v>
      </c>
      <c r="BA44" s="92">
        <f t="shared" si="17"/>
        <v>1922.85</v>
      </c>
      <c r="BB44" s="92">
        <f t="shared" si="18"/>
        <v>0</v>
      </c>
      <c r="BC44" s="92">
        <f t="shared" si="19"/>
        <v>0</v>
      </c>
      <c r="BD44" s="92">
        <f t="shared" si="20"/>
        <v>0</v>
      </c>
      <c r="BE44" s="92">
        <f t="shared" si="21"/>
        <v>0</v>
      </c>
    </row>
    <row r="45" spans="1:57">
      <c r="A45" s="123">
        <v>23</v>
      </c>
      <c r="B45" s="124" t="s">
        <v>156</v>
      </c>
      <c r="C45" s="125" t="s">
        <v>157</v>
      </c>
      <c r="D45" s="126" t="s">
        <v>113</v>
      </c>
      <c r="E45" s="127">
        <v>2.8</v>
      </c>
      <c r="F45" s="127">
        <v>125</v>
      </c>
      <c r="G45" s="128">
        <f t="shared" si="13"/>
        <v>350</v>
      </c>
      <c r="H45" s="129"/>
      <c r="I45" s="129"/>
      <c r="J45" s="129">
        <v>-3.6999999999999998E-2</v>
      </c>
      <c r="K45" s="129">
        <f t="shared" si="14"/>
        <v>-0.10359999999999998</v>
      </c>
      <c r="L45" s="126" t="s">
        <v>113</v>
      </c>
      <c r="M45" s="127">
        <v>2.8</v>
      </c>
      <c r="N45" s="127">
        <v>125</v>
      </c>
      <c r="O45" s="128">
        <f t="shared" si="15"/>
        <v>350</v>
      </c>
      <c r="P45" s="129"/>
      <c r="Q45" s="129"/>
      <c r="R45" s="129">
        <v>-3.6999999999999998E-2</v>
      </c>
      <c r="S45" s="129">
        <f t="shared" si="16"/>
        <v>-0.10359999999999998</v>
      </c>
      <c r="AA45" s="92">
        <v>0</v>
      </c>
      <c r="AZ45" s="92">
        <v>1</v>
      </c>
      <c r="BA45" s="92">
        <f t="shared" si="17"/>
        <v>350</v>
      </c>
      <c r="BB45" s="92">
        <f t="shared" si="18"/>
        <v>0</v>
      </c>
      <c r="BC45" s="92">
        <f t="shared" si="19"/>
        <v>0</v>
      </c>
      <c r="BD45" s="92">
        <f t="shared" si="20"/>
        <v>0</v>
      </c>
      <c r="BE45" s="92">
        <f t="shared" si="21"/>
        <v>0</v>
      </c>
    </row>
    <row r="46" spans="1:57" ht="38.25">
      <c r="A46" s="130" t="s">
        <v>93</v>
      </c>
      <c r="B46" s="131" t="s">
        <v>94</v>
      </c>
      <c r="C46" s="132" t="s">
        <v>158</v>
      </c>
      <c r="D46" s="126"/>
      <c r="E46" s="127"/>
      <c r="F46" s="127"/>
      <c r="G46" s="128"/>
      <c r="H46" s="129"/>
      <c r="I46" s="129"/>
      <c r="J46" s="129"/>
      <c r="K46" s="129"/>
      <c r="L46" s="133" t="s">
        <v>113</v>
      </c>
      <c r="M46" s="134">
        <v>3.4</v>
      </c>
      <c r="N46" s="134">
        <v>420</v>
      </c>
      <c r="O46" s="135">
        <f t="shared" si="15"/>
        <v>1428</v>
      </c>
      <c r="P46" s="129"/>
      <c r="Q46" s="129"/>
      <c r="R46" s="129"/>
      <c r="S46" s="129"/>
    </row>
    <row r="47" spans="1:57">
      <c r="A47" s="123">
        <v>24</v>
      </c>
      <c r="B47" s="124" t="s">
        <v>159</v>
      </c>
      <c r="C47" s="125" t="s">
        <v>160</v>
      </c>
      <c r="D47" s="126" t="s">
        <v>113</v>
      </c>
      <c r="E47" s="127">
        <v>1.65</v>
      </c>
      <c r="F47" s="127">
        <v>85</v>
      </c>
      <c r="G47" s="128">
        <f t="shared" si="13"/>
        <v>140.25</v>
      </c>
      <c r="H47" s="129"/>
      <c r="I47" s="129"/>
      <c r="J47" s="129">
        <v>-0.105</v>
      </c>
      <c r="K47" s="129">
        <f t="shared" si="14"/>
        <v>-0.17324999999999999</v>
      </c>
      <c r="L47" s="126" t="s">
        <v>113</v>
      </c>
      <c r="M47" s="127">
        <v>1</v>
      </c>
      <c r="N47" s="127">
        <v>85</v>
      </c>
      <c r="O47" s="128">
        <f t="shared" si="15"/>
        <v>85</v>
      </c>
      <c r="P47" s="129"/>
      <c r="Q47" s="129"/>
      <c r="R47" s="129">
        <v>-0.105</v>
      </c>
      <c r="S47" s="129">
        <f t="shared" si="16"/>
        <v>-0.105</v>
      </c>
      <c r="AA47" s="92">
        <v>0</v>
      </c>
      <c r="AZ47" s="92">
        <v>1</v>
      </c>
      <c r="BA47" s="92">
        <f t="shared" si="17"/>
        <v>140.25</v>
      </c>
      <c r="BB47" s="92">
        <f t="shared" si="18"/>
        <v>0</v>
      </c>
      <c r="BC47" s="92">
        <f t="shared" si="19"/>
        <v>0</v>
      </c>
      <c r="BD47" s="92">
        <f t="shared" si="20"/>
        <v>0</v>
      </c>
      <c r="BE47" s="92">
        <f t="shared" si="21"/>
        <v>0</v>
      </c>
    </row>
    <row r="48" spans="1:57" ht="25.5">
      <c r="A48" s="130" t="s">
        <v>93</v>
      </c>
      <c r="B48" s="131" t="s">
        <v>94</v>
      </c>
      <c r="C48" s="132" t="s">
        <v>161</v>
      </c>
      <c r="D48" s="126"/>
      <c r="E48" s="127"/>
      <c r="F48" s="127"/>
      <c r="G48" s="128"/>
      <c r="H48" s="129"/>
      <c r="I48" s="129"/>
      <c r="J48" s="129"/>
      <c r="K48" s="129"/>
      <c r="L48" s="133" t="s">
        <v>162</v>
      </c>
      <c r="M48" s="134">
        <v>2</v>
      </c>
      <c r="N48" s="134">
        <v>500</v>
      </c>
      <c r="O48" s="135">
        <f t="shared" si="15"/>
        <v>1000</v>
      </c>
      <c r="P48" s="129"/>
      <c r="Q48" s="129"/>
      <c r="R48" s="129"/>
      <c r="S48" s="129"/>
    </row>
    <row r="49" spans="1:57">
      <c r="A49" s="136"/>
      <c r="B49" s="137" t="s">
        <v>104</v>
      </c>
      <c r="C49" s="138" t="str">
        <f>CONCATENATE(B33," ",C33)</f>
        <v>96 Bourání konstrukcí</v>
      </c>
      <c r="D49" s="139"/>
      <c r="E49" s="140"/>
      <c r="F49" s="140"/>
      <c r="G49" s="141">
        <f>SUM(G34:G47)</f>
        <v>9446.7800000000007</v>
      </c>
      <c r="H49" s="142"/>
      <c r="I49" s="143"/>
      <c r="J49" s="142"/>
      <c r="K49" s="143">
        <f>SUM(K33:K47)</f>
        <v>-5.5063400000000016</v>
      </c>
      <c r="L49" s="139"/>
      <c r="M49" s="140"/>
      <c r="N49" s="140"/>
      <c r="O49" s="141">
        <f>SUM(O34:O48)</f>
        <v>12035.53</v>
      </c>
      <c r="P49" s="142"/>
      <c r="Q49" s="143"/>
      <c r="R49" s="142"/>
      <c r="S49" s="143">
        <f>SUM(S33:S47)</f>
        <v>-5.4380900000000016</v>
      </c>
      <c r="BA49" s="144">
        <f>SUM(BA33:BA47)</f>
        <v>9446.7800000000007</v>
      </c>
      <c r="BB49" s="144">
        <f>SUM(BB33:BB47)</f>
        <v>0</v>
      </c>
      <c r="BC49" s="144">
        <f>SUM(BC33:BC47)</f>
        <v>0</v>
      </c>
      <c r="BD49" s="144">
        <f>SUM(BD33:BD47)</f>
        <v>0</v>
      </c>
      <c r="BE49" s="144">
        <f>SUM(BE33:BE47)</f>
        <v>0</v>
      </c>
    </row>
    <row r="50" spans="1:57">
      <c r="A50" s="116" t="s">
        <v>87</v>
      </c>
      <c r="B50" s="117" t="s">
        <v>163</v>
      </c>
      <c r="C50" s="118" t="s">
        <v>164</v>
      </c>
      <c r="D50" s="119"/>
      <c r="E50" s="120"/>
      <c r="F50" s="120"/>
      <c r="G50" s="121"/>
      <c r="H50" s="122"/>
      <c r="I50" s="122"/>
      <c r="J50" s="122"/>
      <c r="K50" s="122"/>
      <c r="L50" s="119"/>
      <c r="M50" s="120"/>
      <c r="N50" s="120"/>
      <c r="O50" s="121"/>
      <c r="P50" s="122"/>
      <c r="Q50" s="122"/>
      <c r="R50" s="122"/>
      <c r="S50" s="122"/>
    </row>
    <row r="51" spans="1:57">
      <c r="A51" s="123">
        <v>25</v>
      </c>
      <c r="B51" s="124" t="s">
        <v>165</v>
      </c>
      <c r="C51" s="125" t="s">
        <v>166</v>
      </c>
      <c r="D51" s="126" t="s">
        <v>92</v>
      </c>
      <c r="E51" s="127">
        <v>10.6</v>
      </c>
      <c r="F51" s="127">
        <v>125</v>
      </c>
      <c r="G51" s="128">
        <f t="shared" ref="G51:G59" si="22">E51*F51</f>
        <v>1325</v>
      </c>
      <c r="H51" s="129"/>
      <c r="I51" s="129"/>
      <c r="J51" s="129">
        <v>-6.8000000000000005E-2</v>
      </c>
      <c r="K51" s="129">
        <f t="shared" ref="K51:K59" si="23">E51*J51</f>
        <v>-0.7208</v>
      </c>
      <c r="L51" s="126" t="s">
        <v>92</v>
      </c>
      <c r="M51" s="127">
        <v>10.6</v>
      </c>
      <c r="N51" s="127">
        <v>125</v>
      </c>
      <c r="O51" s="128">
        <f t="shared" ref="O51:O65" si="24">M51*N51</f>
        <v>1325</v>
      </c>
      <c r="P51" s="129"/>
      <c r="Q51" s="129"/>
      <c r="R51" s="129">
        <v>-6.8000000000000005E-2</v>
      </c>
      <c r="S51" s="129">
        <f t="shared" ref="S51:S59" si="25">M51*R51</f>
        <v>-0.7208</v>
      </c>
      <c r="AA51" s="92">
        <v>0</v>
      </c>
      <c r="AZ51" s="92">
        <v>1</v>
      </c>
      <c r="BA51" s="92">
        <f t="shared" ref="BA51:BA59" si="26">IF(AZ51=1,G51,0)</f>
        <v>1325</v>
      </c>
      <c r="BB51" s="92">
        <f t="shared" ref="BB51:BB59" si="27">IF(AZ51=2,G51,0)</f>
        <v>0</v>
      </c>
      <c r="BC51" s="92">
        <f t="shared" ref="BC51:BC59" si="28">IF(AZ51=3,G51,0)</f>
        <v>0</v>
      </c>
      <c r="BD51" s="92">
        <f t="shared" ref="BD51:BD59" si="29">IF(AZ51=4,G51,0)</f>
        <v>0</v>
      </c>
      <c r="BE51" s="92">
        <f t="shared" ref="BE51:BE59" si="30">IF(AZ51=5,G51,0)</f>
        <v>0</v>
      </c>
    </row>
    <row r="52" spans="1:57">
      <c r="A52" s="123">
        <v>26</v>
      </c>
      <c r="B52" s="124" t="s">
        <v>167</v>
      </c>
      <c r="C52" s="125" t="s">
        <v>168</v>
      </c>
      <c r="D52" s="126" t="s">
        <v>92</v>
      </c>
      <c r="E52" s="127">
        <v>17.600000000000001</v>
      </c>
      <c r="F52" s="127">
        <v>95</v>
      </c>
      <c r="G52" s="128">
        <f t="shared" si="22"/>
        <v>1672.0000000000002</v>
      </c>
      <c r="H52" s="129"/>
      <c r="I52" s="129"/>
      <c r="J52" s="129">
        <v>-4.5999999999999999E-2</v>
      </c>
      <c r="K52" s="129">
        <f t="shared" si="23"/>
        <v>-0.8096000000000001</v>
      </c>
      <c r="L52" s="126" t="s">
        <v>92</v>
      </c>
      <c r="M52" s="127">
        <v>17.600000000000001</v>
      </c>
      <c r="N52" s="127">
        <v>95</v>
      </c>
      <c r="O52" s="128">
        <f t="shared" si="24"/>
        <v>1672.0000000000002</v>
      </c>
      <c r="P52" s="129"/>
      <c r="Q52" s="129"/>
      <c r="R52" s="129">
        <v>-4.5999999999999999E-2</v>
      </c>
      <c r="S52" s="129">
        <f t="shared" si="25"/>
        <v>-0.8096000000000001</v>
      </c>
      <c r="AA52" s="92">
        <v>0</v>
      </c>
      <c r="AZ52" s="92">
        <v>1</v>
      </c>
      <c r="BA52" s="92">
        <f t="shared" si="26"/>
        <v>1672.0000000000002</v>
      </c>
      <c r="BB52" s="92">
        <f t="shared" si="27"/>
        <v>0</v>
      </c>
      <c r="BC52" s="92">
        <f t="shared" si="28"/>
        <v>0</v>
      </c>
      <c r="BD52" s="92">
        <f t="shared" si="29"/>
        <v>0</v>
      </c>
      <c r="BE52" s="92">
        <f t="shared" si="30"/>
        <v>0</v>
      </c>
    </row>
    <row r="53" spans="1:57">
      <c r="A53" s="123">
        <v>27</v>
      </c>
      <c r="B53" s="124" t="s">
        <v>169</v>
      </c>
      <c r="C53" s="125" t="s">
        <v>170</v>
      </c>
      <c r="D53" s="126" t="s">
        <v>113</v>
      </c>
      <c r="E53" s="127">
        <v>7.9</v>
      </c>
      <c r="F53" s="127">
        <v>75</v>
      </c>
      <c r="G53" s="128">
        <f t="shared" si="22"/>
        <v>592.5</v>
      </c>
      <c r="H53" s="129"/>
      <c r="I53" s="129"/>
      <c r="J53" s="129">
        <v>-6.0000000000000001E-3</v>
      </c>
      <c r="K53" s="129">
        <f t="shared" si="23"/>
        <v>-4.7400000000000005E-2</v>
      </c>
      <c r="L53" s="126" t="s">
        <v>113</v>
      </c>
      <c r="M53" s="127">
        <v>7.9</v>
      </c>
      <c r="N53" s="127">
        <v>75</v>
      </c>
      <c r="O53" s="128">
        <f t="shared" si="24"/>
        <v>592.5</v>
      </c>
      <c r="P53" s="129"/>
      <c r="Q53" s="129"/>
      <c r="R53" s="129">
        <v>-6.0000000000000001E-3</v>
      </c>
      <c r="S53" s="129">
        <f t="shared" si="25"/>
        <v>-4.7400000000000005E-2</v>
      </c>
      <c r="AA53" s="92">
        <v>0</v>
      </c>
      <c r="AZ53" s="92">
        <v>1</v>
      </c>
      <c r="BA53" s="92">
        <f t="shared" si="26"/>
        <v>592.5</v>
      </c>
      <c r="BB53" s="92">
        <f t="shared" si="27"/>
        <v>0</v>
      </c>
      <c r="BC53" s="92">
        <f t="shared" si="28"/>
        <v>0</v>
      </c>
      <c r="BD53" s="92">
        <f t="shared" si="29"/>
        <v>0</v>
      </c>
      <c r="BE53" s="92">
        <f t="shared" si="30"/>
        <v>0</v>
      </c>
    </row>
    <row r="54" spans="1:57">
      <c r="A54" s="123">
        <v>28</v>
      </c>
      <c r="B54" s="124" t="s">
        <v>171</v>
      </c>
      <c r="C54" s="125" t="s">
        <v>172</v>
      </c>
      <c r="D54" s="126" t="s">
        <v>113</v>
      </c>
      <c r="E54" s="127">
        <v>14.8</v>
      </c>
      <c r="F54" s="127">
        <v>85</v>
      </c>
      <c r="G54" s="128">
        <f t="shared" si="22"/>
        <v>1258</v>
      </c>
      <c r="H54" s="129"/>
      <c r="I54" s="129"/>
      <c r="J54" s="129">
        <v>-8.9999999999999993E-3</v>
      </c>
      <c r="K54" s="129">
        <f t="shared" si="23"/>
        <v>-0.13319999999999999</v>
      </c>
      <c r="L54" s="126" t="s">
        <v>113</v>
      </c>
      <c r="M54" s="127">
        <v>14.8</v>
      </c>
      <c r="N54" s="127">
        <v>85</v>
      </c>
      <c r="O54" s="128">
        <f t="shared" si="24"/>
        <v>1258</v>
      </c>
      <c r="P54" s="129"/>
      <c r="Q54" s="129"/>
      <c r="R54" s="129">
        <v>-8.9999999999999993E-3</v>
      </c>
      <c r="S54" s="129">
        <f t="shared" si="25"/>
        <v>-0.13319999999999999</v>
      </c>
      <c r="AA54" s="92">
        <v>0</v>
      </c>
      <c r="AZ54" s="92">
        <v>1</v>
      </c>
      <c r="BA54" s="92">
        <f t="shared" si="26"/>
        <v>1258</v>
      </c>
      <c r="BB54" s="92">
        <f t="shared" si="27"/>
        <v>0</v>
      </c>
      <c r="BC54" s="92">
        <f t="shared" si="28"/>
        <v>0</v>
      </c>
      <c r="BD54" s="92">
        <f t="shared" si="29"/>
        <v>0</v>
      </c>
      <c r="BE54" s="92">
        <f t="shared" si="30"/>
        <v>0</v>
      </c>
    </row>
    <row r="55" spans="1:57">
      <c r="A55" s="123">
        <v>29</v>
      </c>
      <c r="B55" s="124" t="s">
        <v>173</v>
      </c>
      <c r="C55" s="125" t="s">
        <v>174</v>
      </c>
      <c r="D55" s="126" t="s">
        <v>175</v>
      </c>
      <c r="E55" s="127">
        <v>14.8</v>
      </c>
      <c r="F55" s="127">
        <v>110</v>
      </c>
      <c r="G55" s="128">
        <f t="shared" si="22"/>
        <v>1628</v>
      </c>
      <c r="H55" s="129"/>
      <c r="I55" s="129"/>
      <c r="J55" s="129">
        <v>0</v>
      </c>
      <c r="K55" s="129">
        <f t="shared" si="23"/>
        <v>0</v>
      </c>
      <c r="L55" s="126" t="s">
        <v>175</v>
      </c>
      <c r="M55" s="127">
        <v>14.8</v>
      </c>
      <c r="N55" s="127">
        <v>110</v>
      </c>
      <c r="O55" s="128">
        <f t="shared" si="24"/>
        <v>1628</v>
      </c>
      <c r="P55" s="129"/>
      <c r="Q55" s="129"/>
      <c r="R55" s="129">
        <v>0</v>
      </c>
      <c r="S55" s="129">
        <f t="shared" si="25"/>
        <v>0</v>
      </c>
      <c r="AA55" s="92">
        <v>0</v>
      </c>
      <c r="AZ55" s="92">
        <v>1</v>
      </c>
      <c r="BA55" s="92">
        <f t="shared" si="26"/>
        <v>1628</v>
      </c>
      <c r="BB55" s="92">
        <f t="shared" si="27"/>
        <v>0</v>
      </c>
      <c r="BC55" s="92">
        <f t="shared" si="28"/>
        <v>0</v>
      </c>
      <c r="BD55" s="92">
        <f t="shared" si="29"/>
        <v>0</v>
      </c>
      <c r="BE55" s="92">
        <f t="shared" si="30"/>
        <v>0</v>
      </c>
    </row>
    <row r="56" spans="1:57">
      <c r="A56" s="123">
        <v>30</v>
      </c>
      <c r="B56" s="124" t="s">
        <v>176</v>
      </c>
      <c r="C56" s="125" t="s">
        <v>177</v>
      </c>
      <c r="D56" s="126" t="s">
        <v>175</v>
      </c>
      <c r="E56" s="127">
        <v>7.4</v>
      </c>
      <c r="F56" s="127">
        <v>250</v>
      </c>
      <c r="G56" s="128">
        <f t="shared" si="22"/>
        <v>1850</v>
      </c>
      <c r="H56" s="129"/>
      <c r="I56" s="129"/>
      <c r="J56" s="129">
        <v>0</v>
      </c>
      <c r="K56" s="129">
        <f t="shared" si="23"/>
        <v>0</v>
      </c>
      <c r="L56" s="126" t="s">
        <v>175</v>
      </c>
      <c r="M56" s="127">
        <v>7.4</v>
      </c>
      <c r="N56" s="127">
        <v>250</v>
      </c>
      <c r="O56" s="128">
        <f t="shared" si="24"/>
        <v>1850</v>
      </c>
      <c r="P56" s="129"/>
      <c r="Q56" s="129"/>
      <c r="R56" s="129">
        <v>0</v>
      </c>
      <c r="S56" s="129">
        <f t="shared" si="25"/>
        <v>0</v>
      </c>
      <c r="AA56" s="92">
        <v>0</v>
      </c>
      <c r="AZ56" s="92">
        <v>1</v>
      </c>
      <c r="BA56" s="92">
        <f t="shared" si="26"/>
        <v>1850</v>
      </c>
      <c r="BB56" s="92">
        <f t="shared" si="27"/>
        <v>0</v>
      </c>
      <c r="BC56" s="92">
        <f t="shared" si="28"/>
        <v>0</v>
      </c>
      <c r="BD56" s="92">
        <f t="shared" si="29"/>
        <v>0</v>
      </c>
      <c r="BE56" s="92">
        <f t="shared" si="30"/>
        <v>0</v>
      </c>
    </row>
    <row r="57" spans="1:57">
      <c r="A57" s="123">
        <v>31</v>
      </c>
      <c r="B57" s="124" t="s">
        <v>178</v>
      </c>
      <c r="C57" s="125" t="s">
        <v>179</v>
      </c>
      <c r="D57" s="126" t="s">
        <v>175</v>
      </c>
      <c r="E57" s="127">
        <v>3</v>
      </c>
      <c r="F57" s="127">
        <v>850</v>
      </c>
      <c r="G57" s="128">
        <f t="shared" si="22"/>
        <v>2550</v>
      </c>
      <c r="H57" s="129"/>
      <c r="I57" s="129"/>
      <c r="J57" s="129">
        <v>0</v>
      </c>
      <c r="K57" s="129">
        <f t="shared" si="23"/>
        <v>0</v>
      </c>
      <c r="L57" s="126" t="s">
        <v>175</v>
      </c>
      <c r="M57" s="127">
        <v>3</v>
      </c>
      <c r="N57" s="127">
        <v>850</v>
      </c>
      <c r="O57" s="128">
        <f t="shared" si="24"/>
        <v>2550</v>
      </c>
      <c r="P57" s="129"/>
      <c r="Q57" s="129"/>
      <c r="R57" s="129">
        <v>0</v>
      </c>
      <c r="S57" s="129">
        <f t="shared" si="25"/>
        <v>0</v>
      </c>
      <c r="AA57" s="92">
        <v>0</v>
      </c>
      <c r="AZ57" s="92">
        <v>1</v>
      </c>
      <c r="BA57" s="92">
        <f t="shared" si="26"/>
        <v>2550</v>
      </c>
      <c r="BB57" s="92">
        <f t="shared" si="27"/>
        <v>0</v>
      </c>
      <c r="BC57" s="92">
        <f t="shared" si="28"/>
        <v>0</v>
      </c>
      <c r="BD57" s="92">
        <f t="shared" si="29"/>
        <v>0</v>
      </c>
      <c r="BE57" s="92">
        <f t="shared" si="30"/>
        <v>0</v>
      </c>
    </row>
    <row r="58" spans="1:57">
      <c r="A58" s="123">
        <v>32</v>
      </c>
      <c r="B58" s="124" t="s">
        <v>180</v>
      </c>
      <c r="C58" s="125" t="s">
        <v>181</v>
      </c>
      <c r="D58" s="126" t="s">
        <v>113</v>
      </c>
      <c r="E58" s="127">
        <v>94.5</v>
      </c>
      <c r="F58" s="127">
        <v>45</v>
      </c>
      <c r="G58" s="128">
        <f t="shared" si="22"/>
        <v>4252.5</v>
      </c>
      <c r="H58" s="129"/>
      <c r="I58" s="129"/>
      <c r="J58" s="129">
        <v>-2E-3</v>
      </c>
      <c r="K58" s="129">
        <f t="shared" si="23"/>
        <v>-0.189</v>
      </c>
      <c r="L58" s="126" t="s">
        <v>113</v>
      </c>
      <c r="M58" s="127">
        <v>94.5</v>
      </c>
      <c r="N58" s="127">
        <v>45</v>
      </c>
      <c r="O58" s="128">
        <f t="shared" si="24"/>
        <v>4252.5</v>
      </c>
      <c r="P58" s="129"/>
      <c r="Q58" s="129"/>
      <c r="R58" s="129">
        <v>-2E-3</v>
      </c>
      <c r="S58" s="129">
        <f t="shared" si="25"/>
        <v>-0.189</v>
      </c>
      <c r="AA58" s="92">
        <v>0</v>
      </c>
      <c r="AZ58" s="92">
        <v>1</v>
      </c>
      <c r="BA58" s="92">
        <f t="shared" si="26"/>
        <v>4252.5</v>
      </c>
      <c r="BB58" s="92">
        <f t="shared" si="27"/>
        <v>0</v>
      </c>
      <c r="BC58" s="92">
        <f t="shared" si="28"/>
        <v>0</v>
      </c>
      <c r="BD58" s="92">
        <f t="shared" si="29"/>
        <v>0</v>
      </c>
      <c r="BE58" s="92">
        <f t="shared" si="30"/>
        <v>0</v>
      </c>
    </row>
    <row r="59" spans="1:57">
      <c r="A59" s="123">
        <v>33</v>
      </c>
      <c r="B59" s="124" t="s">
        <v>182</v>
      </c>
      <c r="C59" s="125" t="s">
        <v>183</v>
      </c>
      <c r="D59" s="126" t="s">
        <v>175</v>
      </c>
      <c r="E59" s="127">
        <v>7.4</v>
      </c>
      <c r="F59" s="127">
        <v>120</v>
      </c>
      <c r="G59" s="128">
        <f t="shared" si="22"/>
        <v>888</v>
      </c>
      <c r="H59" s="129"/>
      <c r="I59" s="129"/>
      <c r="J59" s="129">
        <v>0</v>
      </c>
      <c r="K59" s="129">
        <f t="shared" si="23"/>
        <v>0</v>
      </c>
      <c r="L59" s="126" t="s">
        <v>175</v>
      </c>
      <c r="M59" s="127">
        <v>7.4</v>
      </c>
      <c r="N59" s="127">
        <v>120</v>
      </c>
      <c r="O59" s="128">
        <f t="shared" si="24"/>
        <v>888</v>
      </c>
      <c r="P59" s="129"/>
      <c r="Q59" s="129"/>
      <c r="R59" s="129">
        <v>0</v>
      </c>
      <c r="S59" s="129">
        <f t="shared" si="25"/>
        <v>0</v>
      </c>
      <c r="AA59" s="92">
        <v>0</v>
      </c>
      <c r="AZ59" s="92">
        <v>1</v>
      </c>
      <c r="BA59" s="92">
        <f t="shared" si="26"/>
        <v>888</v>
      </c>
      <c r="BB59" s="92">
        <f t="shared" si="27"/>
        <v>0</v>
      </c>
      <c r="BC59" s="92">
        <f t="shared" si="28"/>
        <v>0</v>
      </c>
      <c r="BD59" s="92">
        <f t="shared" si="29"/>
        <v>0</v>
      </c>
      <c r="BE59" s="92">
        <f t="shared" si="30"/>
        <v>0</v>
      </c>
    </row>
    <row r="60" spans="1:57">
      <c r="A60" s="145" t="s">
        <v>93</v>
      </c>
      <c r="B60" s="146" t="s">
        <v>94</v>
      </c>
      <c r="C60" s="132" t="s">
        <v>397</v>
      </c>
      <c r="D60" s="147"/>
      <c r="E60" s="148"/>
      <c r="F60" s="148"/>
      <c r="G60" s="149"/>
      <c r="H60" s="150"/>
      <c r="I60" s="150"/>
      <c r="J60" s="150"/>
      <c r="K60" s="150"/>
      <c r="L60" s="147" t="s">
        <v>92</v>
      </c>
      <c r="M60" s="148">
        <v>2.1</v>
      </c>
      <c r="N60" s="148">
        <v>215</v>
      </c>
      <c r="O60" s="149">
        <f t="shared" si="24"/>
        <v>451.5</v>
      </c>
      <c r="P60" s="129"/>
      <c r="Q60" s="129"/>
      <c r="R60" s="129"/>
      <c r="S60" s="129"/>
    </row>
    <row r="61" spans="1:57" ht="25.5">
      <c r="A61" s="130" t="s">
        <v>93</v>
      </c>
      <c r="B61" s="131" t="s">
        <v>94</v>
      </c>
      <c r="C61" s="132" t="s">
        <v>184</v>
      </c>
      <c r="D61" s="126"/>
      <c r="E61" s="127"/>
      <c r="F61" s="127"/>
      <c r="G61" s="128"/>
      <c r="H61" s="129"/>
      <c r="I61" s="129"/>
      <c r="J61" s="129"/>
      <c r="K61" s="129"/>
      <c r="L61" s="133" t="s">
        <v>103</v>
      </c>
      <c r="M61" s="134">
        <v>2</v>
      </c>
      <c r="N61" s="134">
        <v>450</v>
      </c>
      <c r="O61" s="135">
        <f t="shared" si="24"/>
        <v>900</v>
      </c>
      <c r="P61" s="129"/>
      <c r="Q61" s="129"/>
      <c r="R61" s="129"/>
      <c r="S61" s="129"/>
    </row>
    <row r="62" spans="1:57" ht="25.5">
      <c r="A62" s="130" t="s">
        <v>93</v>
      </c>
      <c r="B62" s="131" t="s">
        <v>94</v>
      </c>
      <c r="C62" s="132" t="s">
        <v>185</v>
      </c>
      <c r="D62" s="126"/>
      <c r="E62" s="127"/>
      <c r="F62" s="127"/>
      <c r="G62" s="128"/>
      <c r="H62" s="129"/>
      <c r="I62" s="129"/>
      <c r="J62" s="129"/>
      <c r="K62" s="129"/>
      <c r="L62" s="133" t="s">
        <v>175</v>
      </c>
      <c r="M62" s="134">
        <v>5.6</v>
      </c>
      <c r="N62" s="134">
        <v>110</v>
      </c>
      <c r="O62" s="135">
        <f t="shared" si="24"/>
        <v>616</v>
      </c>
      <c r="P62" s="129"/>
      <c r="Q62" s="129"/>
      <c r="R62" s="129"/>
      <c r="S62" s="129"/>
    </row>
    <row r="63" spans="1:57" ht="25.5">
      <c r="A63" s="130" t="s">
        <v>93</v>
      </c>
      <c r="B63" s="131" t="s">
        <v>94</v>
      </c>
      <c r="C63" s="132" t="s">
        <v>186</v>
      </c>
      <c r="D63" s="126"/>
      <c r="E63" s="127"/>
      <c r="F63" s="127"/>
      <c r="G63" s="128"/>
      <c r="H63" s="129"/>
      <c r="I63" s="129"/>
      <c r="J63" s="129"/>
      <c r="K63" s="129"/>
      <c r="L63" s="133" t="s">
        <v>175</v>
      </c>
      <c r="M63" s="134">
        <v>1.9</v>
      </c>
      <c r="N63" s="134">
        <v>250</v>
      </c>
      <c r="O63" s="135">
        <f t="shared" si="24"/>
        <v>475</v>
      </c>
      <c r="P63" s="129"/>
      <c r="Q63" s="129"/>
      <c r="R63" s="129"/>
      <c r="S63" s="129"/>
    </row>
    <row r="64" spans="1:57" ht="25.5">
      <c r="A64" s="130" t="s">
        <v>93</v>
      </c>
      <c r="B64" s="131" t="s">
        <v>94</v>
      </c>
      <c r="C64" s="132" t="s">
        <v>187</v>
      </c>
      <c r="D64" s="126"/>
      <c r="E64" s="127"/>
      <c r="F64" s="127"/>
      <c r="G64" s="128"/>
      <c r="H64" s="129"/>
      <c r="I64" s="129"/>
      <c r="J64" s="129"/>
      <c r="K64" s="129"/>
      <c r="L64" s="133" t="s">
        <v>175</v>
      </c>
      <c r="M64" s="134">
        <v>3</v>
      </c>
      <c r="N64" s="134">
        <v>850</v>
      </c>
      <c r="O64" s="135">
        <f t="shared" si="24"/>
        <v>2550</v>
      </c>
      <c r="P64" s="129"/>
      <c r="Q64" s="129"/>
      <c r="R64" s="129"/>
      <c r="S64" s="129"/>
    </row>
    <row r="65" spans="1:57">
      <c r="A65" s="130" t="s">
        <v>93</v>
      </c>
      <c r="B65" s="131" t="s">
        <v>94</v>
      </c>
      <c r="C65" s="132" t="s">
        <v>188</v>
      </c>
      <c r="D65" s="126"/>
      <c r="E65" s="127"/>
      <c r="F65" s="127"/>
      <c r="G65" s="128"/>
      <c r="H65" s="129"/>
      <c r="I65" s="129"/>
      <c r="J65" s="129"/>
      <c r="K65" s="129"/>
      <c r="L65" s="133" t="s">
        <v>175</v>
      </c>
      <c r="M65" s="134">
        <v>5.6</v>
      </c>
      <c r="N65" s="134">
        <v>120</v>
      </c>
      <c r="O65" s="135">
        <f t="shared" si="24"/>
        <v>672</v>
      </c>
      <c r="P65" s="129"/>
      <c r="Q65" s="129"/>
      <c r="R65" s="129"/>
      <c r="S65" s="129"/>
    </row>
    <row r="66" spans="1:57">
      <c r="A66" s="136"/>
      <c r="B66" s="137" t="s">
        <v>104</v>
      </c>
      <c r="C66" s="138" t="str">
        <f>CONCATENATE(B50," ",C50)</f>
        <v>97 Prorážení otvorů</v>
      </c>
      <c r="D66" s="139"/>
      <c r="E66" s="140"/>
      <c r="F66" s="140"/>
      <c r="G66" s="141">
        <f>SUM(G51:G59)</f>
        <v>16016</v>
      </c>
      <c r="H66" s="142"/>
      <c r="I66" s="143"/>
      <c r="J66" s="142"/>
      <c r="K66" s="143">
        <f>SUM(K50:K59)</f>
        <v>-1.9000000000000004</v>
      </c>
      <c r="L66" s="139"/>
      <c r="M66" s="140"/>
      <c r="N66" s="140"/>
      <c r="O66" s="141">
        <f>SUM(O51:O65)</f>
        <v>21680.5</v>
      </c>
      <c r="P66" s="142"/>
      <c r="Q66" s="143"/>
      <c r="R66" s="142"/>
      <c r="S66" s="143">
        <f>SUM(S50:S59)</f>
        <v>-1.9000000000000004</v>
      </c>
      <c r="BA66" s="144">
        <f>SUM(BA50:BA59)</f>
        <v>16016</v>
      </c>
      <c r="BB66" s="144">
        <f>SUM(BB50:BB59)</f>
        <v>0</v>
      </c>
      <c r="BC66" s="144">
        <f>SUM(BC50:BC59)</f>
        <v>0</v>
      </c>
      <c r="BD66" s="144">
        <f>SUM(BD50:BD59)</f>
        <v>0</v>
      </c>
      <c r="BE66" s="144">
        <f>SUM(BE50:BE59)</f>
        <v>0</v>
      </c>
    </row>
    <row r="67" spans="1:57">
      <c r="A67" s="116" t="s">
        <v>87</v>
      </c>
      <c r="B67" s="117" t="s">
        <v>189</v>
      </c>
      <c r="C67" s="118" t="s">
        <v>190</v>
      </c>
      <c r="D67" s="119"/>
      <c r="E67" s="120"/>
      <c r="F67" s="120"/>
      <c r="G67" s="121"/>
      <c r="H67" s="122"/>
      <c r="I67" s="122"/>
      <c r="J67" s="122"/>
      <c r="K67" s="122"/>
      <c r="L67" s="119"/>
      <c r="M67" s="120"/>
      <c r="N67" s="120"/>
      <c r="O67" s="121"/>
      <c r="P67" s="122"/>
      <c r="Q67" s="122"/>
      <c r="R67" s="122"/>
      <c r="S67" s="122"/>
    </row>
    <row r="68" spans="1:57">
      <c r="A68" s="123">
        <v>34</v>
      </c>
      <c r="B68" s="124" t="s">
        <v>191</v>
      </c>
      <c r="C68" s="125" t="s">
        <v>192</v>
      </c>
      <c r="D68" s="126" t="s">
        <v>175</v>
      </c>
      <c r="E68" s="127">
        <v>4.9279999999999999</v>
      </c>
      <c r="F68" s="127">
        <v>2200</v>
      </c>
      <c r="G68" s="128">
        <f>E68*F68</f>
        <v>10841.6</v>
      </c>
      <c r="H68" s="129">
        <v>0</v>
      </c>
      <c r="I68" s="129">
        <f>E68*H68</f>
        <v>0</v>
      </c>
      <c r="J68" s="129">
        <v>0</v>
      </c>
      <c r="K68" s="129">
        <f>E68*J68</f>
        <v>0</v>
      </c>
      <c r="L68" s="126" t="s">
        <v>175</v>
      </c>
      <c r="M68" s="127">
        <v>4.9279999999999999</v>
      </c>
      <c r="N68" s="127">
        <v>2200</v>
      </c>
      <c r="O68" s="128">
        <f>M68*N68</f>
        <v>10841.6</v>
      </c>
      <c r="P68" s="129">
        <v>0</v>
      </c>
      <c r="Q68" s="129">
        <f>M68*P68</f>
        <v>0</v>
      </c>
      <c r="R68" s="129">
        <v>0</v>
      </c>
      <c r="S68" s="129">
        <f>M68*R68</f>
        <v>0</v>
      </c>
      <c r="AA68" s="92">
        <v>0</v>
      </c>
      <c r="AZ68" s="92">
        <v>1</v>
      </c>
      <c r="BA68" s="92">
        <f>IF(AZ68=1,G68,0)</f>
        <v>10841.6</v>
      </c>
      <c r="BB68" s="92">
        <f>IF(AZ68=2,G68,0)</f>
        <v>0</v>
      </c>
      <c r="BC68" s="92">
        <f>IF(AZ68=3,G68,0)</f>
        <v>0</v>
      </c>
      <c r="BD68" s="92">
        <f>IF(AZ68=4,G68,0)</f>
        <v>0</v>
      </c>
      <c r="BE68" s="92">
        <f>IF(AZ68=5,G68,0)</f>
        <v>0</v>
      </c>
    </row>
    <row r="69" spans="1:57" ht="25.5">
      <c r="A69" s="130" t="s">
        <v>93</v>
      </c>
      <c r="B69" s="131" t="s">
        <v>94</v>
      </c>
      <c r="C69" s="132" t="s">
        <v>193</v>
      </c>
      <c r="D69" s="126"/>
      <c r="E69" s="127"/>
      <c r="F69" s="127"/>
      <c r="G69" s="128"/>
      <c r="H69" s="129"/>
      <c r="I69" s="129"/>
      <c r="J69" s="129"/>
      <c r="K69" s="129"/>
      <c r="L69" s="147" t="s">
        <v>175</v>
      </c>
      <c r="M69" s="148">
        <v>0.8</v>
      </c>
      <c r="N69" s="148">
        <v>2200</v>
      </c>
      <c r="O69" s="149">
        <f>M69*N69</f>
        <v>1760</v>
      </c>
      <c r="P69" s="129"/>
      <c r="Q69" s="129"/>
      <c r="R69" s="129"/>
      <c r="S69" s="129"/>
    </row>
    <row r="70" spans="1:57">
      <c r="A70" s="136"/>
      <c r="B70" s="137" t="s">
        <v>104</v>
      </c>
      <c r="C70" s="138" t="str">
        <f>CONCATENATE(B67," ",C67)</f>
        <v>99 Staveništní přesun hmot</v>
      </c>
      <c r="D70" s="139"/>
      <c r="E70" s="140"/>
      <c r="F70" s="140"/>
      <c r="G70" s="141">
        <f>SUM(G68)</f>
        <v>10841.6</v>
      </c>
      <c r="H70" s="142"/>
      <c r="I70" s="143">
        <f>SUM(I67:I68)</f>
        <v>0</v>
      </c>
      <c r="J70" s="142"/>
      <c r="K70" s="143">
        <f>SUM(K67:K68)</f>
        <v>0</v>
      </c>
      <c r="L70" s="139"/>
      <c r="M70" s="140"/>
      <c r="N70" s="140"/>
      <c r="O70" s="141">
        <f>SUM(O68:O69)</f>
        <v>12601.6</v>
      </c>
      <c r="P70" s="142"/>
      <c r="Q70" s="143">
        <f>SUM(Q67:Q68)</f>
        <v>0</v>
      </c>
      <c r="R70" s="142"/>
      <c r="S70" s="143">
        <f>SUM(S67:S68)</f>
        <v>0</v>
      </c>
      <c r="BA70" s="144">
        <f>SUM(BA67:BA68)</f>
        <v>10841.6</v>
      </c>
      <c r="BB70" s="144">
        <f>SUM(BB67:BB68)</f>
        <v>0</v>
      </c>
      <c r="BC70" s="144">
        <f>SUM(BC67:BC68)</f>
        <v>0</v>
      </c>
      <c r="BD70" s="144">
        <f>SUM(BD67:BD68)</f>
        <v>0</v>
      </c>
      <c r="BE70" s="144">
        <f>SUM(BE67:BE68)</f>
        <v>0</v>
      </c>
    </row>
    <row r="71" spans="1:57">
      <c r="A71" s="116" t="s">
        <v>87</v>
      </c>
      <c r="B71" s="117" t="s">
        <v>194</v>
      </c>
      <c r="C71" s="118" t="s">
        <v>195</v>
      </c>
      <c r="D71" s="119"/>
      <c r="E71" s="120"/>
      <c r="F71" s="120"/>
      <c r="G71" s="121"/>
      <c r="H71" s="122"/>
      <c r="I71" s="122"/>
      <c r="J71" s="122"/>
      <c r="K71" s="122"/>
      <c r="L71" s="119"/>
      <c r="M71" s="120"/>
      <c r="N71" s="120"/>
      <c r="O71" s="121"/>
      <c r="P71" s="122"/>
      <c r="Q71" s="122"/>
      <c r="R71" s="122"/>
      <c r="S71" s="122"/>
    </row>
    <row r="72" spans="1:57">
      <c r="A72" s="123">
        <v>35</v>
      </c>
      <c r="B72" s="124" t="s">
        <v>196</v>
      </c>
      <c r="C72" s="125" t="s">
        <v>197</v>
      </c>
      <c r="D72" s="126" t="s">
        <v>113</v>
      </c>
      <c r="E72" s="127">
        <v>4.7</v>
      </c>
      <c r="F72" s="127">
        <v>250</v>
      </c>
      <c r="G72" s="128">
        <f t="shared" ref="G72:G74" si="31">E72*F72</f>
        <v>1175</v>
      </c>
      <c r="H72" s="129"/>
      <c r="I72" s="129"/>
      <c r="J72" s="129">
        <v>0</v>
      </c>
      <c r="K72" s="129">
        <f>E72*J72</f>
        <v>0</v>
      </c>
      <c r="L72" s="126" t="s">
        <v>113</v>
      </c>
      <c r="M72" s="127">
        <v>4.7</v>
      </c>
      <c r="N72" s="127">
        <v>250</v>
      </c>
      <c r="O72" s="128">
        <f t="shared" ref="O72:O74" si="32">M72*N72</f>
        <v>1175</v>
      </c>
      <c r="P72" s="129"/>
      <c r="Q72" s="129"/>
      <c r="R72" s="129">
        <v>0</v>
      </c>
      <c r="S72" s="129">
        <f>M72*R72</f>
        <v>0</v>
      </c>
      <c r="AA72" s="92">
        <v>0</v>
      </c>
      <c r="AZ72" s="92">
        <v>2</v>
      </c>
      <c r="BA72" s="92">
        <f>IF(AZ72=1,G72,0)</f>
        <v>0</v>
      </c>
      <c r="BB72" s="92">
        <f>IF(AZ72=2,G72,0)</f>
        <v>1175</v>
      </c>
      <c r="BC72" s="92">
        <f>IF(AZ72=3,G72,0)</f>
        <v>0</v>
      </c>
      <c r="BD72" s="92">
        <f>IF(AZ72=4,G72,0)</f>
        <v>0</v>
      </c>
      <c r="BE72" s="92">
        <f>IF(AZ72=5,G72,0)</f>
        <v>0</v>
      </c>
    </row>
    <row r="73" spans="1:57">
      <c r="A73" s="123">
        <v>36</v>
      </c>
      <c r="B73" s="124" t="s">
        <v>198</v>
      </c>
      <c r="C73" s="125" t="s">
        <v>199</v>
      </c>
      <c r="D73" s="126" t="s">
        <v>92</v>
      </c>
      <c r="E73" s="127">
        <v>4.9000000000000004</v>
      </c>
      <c r="F73" s="127">
        <v>125</v>
      </c>
      <c r="G73" s="128">
        <f t="shared" si="31"/>
        <v>612.5</v>
      </c>
      <c r="H73" s="129"/>
      <c r="I73" s="129"/>
      <c r="J73" s="129">
        <v>0</v>
      </c>
      <c r="K73" s="129">
        <f>E73*J73</f>
        <v>0</v>
      </c>
      <c r="L73" s="126" t="s">
        <v>92</v>
      </c>
      <c r="M73" s="127">
        <v>4.9000000000000004</v>
      </c>
      <c r="N73" s="127">
        <v>125</v>
      </c>
      <c r="O73" s="128">
        <f t="shared" si="32"/>
        <v>612.5</v>
      </c>
      <c r="P73" s="129"/>
      <c r="Q73" s="129"/>
      <c r="R73" s="129">
        <v>0</v>
      </c>
      <c r="S73" s="129">
        <f>M73*R73</f>
        <v>0</v>
      </c>
      <c r="AA73" s="92">
        <v>0</v>
      </c>
      <c r="AZ73" s="92">
        <v>2</v>
      </c>
      <c r="BA73" s="92">
        <f>IF(AZ73=1,G73,0)</f>
        <v>0</v>
      </c>
      <c r="BB73" s="92">
        <f>IF(AZ73=2,G73,0)</f>
        <v>612.5</v>
      </c>
      <c r="BC73" s="92">
        <f>IF(AZ73=3,G73,0)</f>
        <v>0</v>
      </c>
      <c r="BD73" s="92">
        <f>IF(AZ73=4,G73,0)</f>
        <v>0</v>
      </c>
      <c r="BE73" s="92">
        <f>IF(AZ73=5,G73,0)</f>
        <v>0</v>
      </c>
    </row>
    <row r="74" spans="1:57" ht="25.5">
      <c r="A74" s="123">
        <v>37</v>
      </c>
      <c r="B74" s="124" t="s">
        <v>200</v>
      </c>
      <c r="C74" s="125" t="s">
        <v>201</v>
      </c>
      <c r="D74" s="126" t="s">
        <v>92</v>
      </c>
      <c r="E74" s="127">
        <v>4.9000000000000004</v>
      </c>
      <c r="F74" s="127">
        <v>225</v>
      </c>
      <c r="G74" s="128">
        <f t="shared" si="31"/>
        <v>1102.5</v>
      </c>
      <c r="H74" s="129"/>
      <c r="I74" s="129"/>
      <c r="J74" s="129">
        <v>0</v>
      </c>
      <c r="K74" s="129">
        <f>E74*J74</f>
        <v>0</v>
      </c>
      <c r="L74" s="126" t="s">
        <v>92</v>
      </c>
      <c r="M74" s="127">
        <v>4.9000000000000004</v>
      </c>
      <c r="N74" s="127">
        <v>225</v>
      </c>
      <c r="O74" s="128">
        <f t="shared" si="32"/>
        <v>1102.5</v>
      </c>
      <c r="P74" s="129"/>
      <c r="Q74" s="129"/>
      <c r="R74" s="129">
        <v>0</v>
      </c>
      <c r="S74" s="129">
        <f>M74*R74</f>
        <v>0</v>
      </c>
      <c r="AA74" s="92">
        <v>0</v>
      </c>
      <c r="AZ74" s="92">
        <v>2</v>
      </c>
      <c r="BA74" s="92">
        <f>IF(AZ74=1,G74,0)</f>
        <v>0</v>
      </c>
      <c r="BB74" s="92">
        <f>IF(AZ74=2,G74,0)</f>
        <v>1102.5</v>
      </c>
      <c r="BC74" s="92">
        <f>IF(AZ74=3,G74,0)</f>
        <v>0</v>
      </c>
      <c r="BD74" s="92">
        <f>IF(AZ74=4,G74,0)</f>
        <v>0</v>
      </c>
      <c r="BE74" s="92">
        <f>IF(AZ74=5,G74,0)</f>
        <v>0</v>
      </c>
    </row>
    <row r="75" spans="1:57">
      <c r="A75" s="136"/>
      <c r="B75" s="137" t="s">
        <v>104</v>
      </c>
      <c r="C75" s="138" t="str">
        <f>CONCATENATE(B71," ",C71)</f>
        <v>711 Izolace proti vodě</v>
      </c>
      <c r="D75" s="139"/>
      <c r="E75" s="140"/>
      <c r="F75" s="140"/>
      <c r="G75" s="141">
        <f>SUM(G72:G74)</f>
        <v>2890</v>
      </c>
      <c r="H75" s="142"/>
      <c r="I75" s="143"/>
      <c r="J75" s="142"/>
      <c r="K75" s="143">
        <f>SUM(K71:K74)</f>
        <v>0</v>
      </c>
      <c r="L75" s="139"/>
      <c r="M75" s="140"/>
      <c r="N75" s="140"/>
      <c r="O75" s="141">
        <f>SUM(O72:O74)</f>
        <v>2890</v>
      </c>
      <c r="P75" s="142"/>
      <c r="Q75" s="143"/>
      <c r="R75" s="142"/>
      <c r="S75" s="143">
        <f>SUM(S71:S74)</f>
        <v>0</v>
      </c>
      <c r="BA75" s="144">
        <f>SUM(BA71:BA74)</f>
        <v>0</v>
      </c>
      <c r="BB75" s="144">
        <f>SUM(BB71:BB74)</f>
        <v>2890</v>
      </c>
      <c r="BC75" s="144">
        <f>SUM(BC71:BC74)</f>
        <v>0</v>
      </c>
      <c r="BD75" s="144">
        <f>SUM(BD71:BD74)</f>
        <v>0</v>
      </c>
      <c r="BE75" s="144">
        <f>SUM(BE71:BE74)</f>
        <v>0</v>
      </c>
    </row>
    <row r="76" spans="1:57">
      <c r="A76" s="116" t="s">
        <v>87</v>
      </c>
      <c r="B76" s="117" t="s">
        <v>202</v>
      </c>
      <c r="C76" s="118" t="s">
        <v>203</v>
      </c>
      <c r="D76" s="119"/>
      <c r="E76" s="120"/>
      <c r="F76" s="120"/>
      <c r="G76" s="121"/>
      <c r="H76" s="122"/>
      <c r="I76" s="122"/>
      <c r="J76" s="122"/>
      <c r="K76" s="122"/>
      <c r="L76" s="119"/>
      <c r="M76" s="120"/>
      <c r="N76" s="120"/>
      <c r="O76" s="121"/>
      <c r="P76" s="122"/>
      <c r="Q76" s="122"/>
      <c r="R76" s="122"/>
      <c r="S76" s="122"/>
    </row>
    <row r="77" spans="1:57">
      <c r="A77" s="123">
        <v>38</v>
      </c>
      <c r="B77" s="124" t="s">
        <v>204</v>
      </c>
      <c r="C77" s="125" t="s">
        <v>205</v>
      </c>
      <c r="D77" s="126" t="s">
        <v>113</v>
      </c>
      <c r="E77" s="127">
        <v>2.1</v>
      </c>
      <c r="F77" s="127">
        <v>398</v>
      </c>
      <c r="G77" s="128">
        <f t="shared" ref="G77:G80" si="33">E77*F77</f>
        <v>835.80000000000007</v>
      </c>
      <c r="H77" s="129"/>
      <c r="I77" s="129"/>
      <c r="J77" s="129">
        <v>0</v>
      </c>
      <c r="K77" s="129">
        <f>E77*J77</f>
        <v>0</v>
      </c>
      <c r="L77" s="126" t="s">
        <v>113</v>
      </c>
      <c r="M77" s="127">
        <v>2.1</v>
      </c>
      <c r="N77" s="127">
        <v>398</v>
      </c>
      <c r="O77" s="128">
        <f t="shared" ref="O77:O80" si="34">M77*N77</f>
        <v>835.80000000000007</v>
      </c>
      <c r="P77" s="129"/>
      <c r="Q77" s="129"/>
      <c r="R77" s="129">
        <v>0</v>
      </c>
      <c r="S77" s="129">
        <f>M77*R77</f>
        <v>0</v>
      </c>
      <c r="AA77" s="92">
        <v>0</v>
      </c>
      <c r="AZ77" s="92">
        <v>2</v>
      </c>
      <c r="BA77" s="92">
        <f>IF(AZ77=1,G77,0)</f>
        <v>0</v>
      </c>
      <c r="BB77" s="92">
        <f>IF(AZ77=2,G77,0)</f>
        <v>835.80000000000007</v>
      </c>
      <c r="BC77" s="92">
        <f>IF(AZ77=3,G77,0)</f>
        <v>0</v>
      </c>
      <c r="BD77" s="92">
        <f>IF(AZ77=4,G77,0)</f>
        <v>0</v>
      </c>
      <c r="BE77" s="92">
        <f>IF(AZ77=5,G77,0)</f>
        <v>0</v>
      </c>
    </row>
    <row r="78" spans="1:57">
      <c r="A78" s="123">
        <v>39</v>
      </c>
      <c r="B78" s="124" t="s">
        <v>206</v>
      </c>
      <c r="C78" s="125" t="s">
        <v>207</v>
      </c>
      <c r="D78" s="126" t="s">
        <v>113</v>
      </c>
      <c r="E78" s="127">
        <v>2.4</v>
      </c>
      <c r="F78" s="127">
        <v>552</v>
      </c>
      <c r="G78" s="128">
        <f t="shared" si="33"/>
        <v>1324.8</v>
      </c>
      <c r="H78" s="129"/>
      <c r="I78" s="129"/>
      <c r="J78" s="129">
        <v>0</v>
      </c>
      <c r="K78" s="129">
        <f>E78*J78</f>
        <v>0</v>
      </c>
      <c r="L78" s="126" t="s">
        <v>113</v>
      </c>
      <c r="M78" s="127">
        <v>2.4</v>
      </c>
      <c r="N78" s="127">
        <v>552</v>
      </c>
      <c r="O78" s="128">
        <f t="shared" si="34"/>
        <v>1324.8</v>
      </c>
      <c r="P78" s="129"/>
      <c r="Q78" s="129"/>
      <c r="R78" s="129">
        <v>0</v>
      </c>
      <c r="S78" s="129">
        <f>M78*R78</f>
        <v>0</v>
      </c>
      <c r="AA78" s="92">
        <v>0</v>
      </c>
      <c r="AZ78" s="92">
        <v>2</v>
      </c>
      <c r="BA78" s="92">
        <f>IF(AZ78=1,G78,0)</f>
        <v>0</v>
      </c>
      <c r="BB78" s="92">
        <f>IF(AZ78=2,G78,0)</f>
        <v>1324.8</v>
      </c>
      <c r="BC78" s="92">
        <f>IF(AZ78=3,G78,0)</f>
        <v>0</v>
      </c>
      <c r="BD78" s="92">
        <f>IF(AZ78=4,G78,0)</f>
        <v>0</v>
      </c>
      <c r="BE78" s="92">
        <f>IF(AZ78=5,G78,0)</f>
        <v>0</v>
      </c>
    </row>
    <row r="79" spans="1:57">
      <c r="A79" s="123">
        <v>40</v>
      </c>
      <c r="B79" s="124" t="s">
        <v>208</v>
      </c>
      <c r="C79" s="125" t="s">
        <v>209</v>
      </c>
      <c r="D79" s="126" t="s">
        <v>113</v>
      </c>
      <c r="E79" s="127">
        <v>2.4</v>
      </c>
      <c r="F79" s="127">
        <v>753</v>
      </c>
      <c r="G79" s="128">
        <f t="shared" si="33"/>
        <v>1807.2</v>
      </c>
      <c r="H79" s="129"/>
      <c r="I79" s="129"/>
      <c r="J79" s="129">
        <v>0</v>
      </c>
      <c r="K79" s="129">
        <f>E79*J79</f>
        <v>0</v>
      </c>
      <c r="L79" s="126" t="s">
        <v>113</v>
      </c>
      <c r="M79" s="127">
        <v>2.4</v>
      </c>
      <c r="N79" s="127">
        <v>753</v>
      </c>
      <c r="O79" s="128">
        <f t="shared" si="34"/>
        <v>1807.2</v>
      </c>
      <c r="P79" s="129"/>
      <c r="Q79" s="129"/>
      <c r="R79" s="129">
        <v>0</v>
      </c>
      <c r="S79" s="129">
        <f>M79*R79</f>
        <v>0</v>
      </c>
      <c r="AA79" s="92">
        <v>0</v>
      </c>
      <c r="AZ79" s="92">
        <v>2</v>
      </c>
      <c r="BA79" s="92">
        <f>IF(AZ79=1,G79,0)</f>
        <v>0</v>
      </c>
      <c r="BB79" s="92">
        <f>IF(AZ79=2,G79,0)</f>
        <v>1807.2</v>
      </c>
      <c r="BC79" s="92">
        <f>IF(AZ79=3,G79,0)</f>
        <v>0</v>
      </c>
      <c r="BD79" s="92">
        <f>IF(AZ79=4,G79,0)</f>
        <v>0</v>
      </c>
      <c r="BE79" s="92">
        <f>IF(AZ79=5,G79,0)</f>
        <v>0</v>
      </c>
    </row>
    <row r="80" spans="1:57">
      <c r="A80" s="123">
        <v>41</v>
      </c>
      <c r="B80" s="124" t="s">
        <v>210</v>
      </c>
      <c r="C80" s="125" t="s">
        <v>211</v>
      </c>
      <c r="D80" s="126" t="s">
        <v>113</v>
      </c>
      <c r="E80" s="127">
        <v>6.9</v>
      </c>
      <c r="F80" s="127">
        <v>12</v>
      </c>
      <c r="G80" s="128">
        <f t="shared" si="33"/>
        <v>82.800000000000011</v>
      </c>
      <c r="H80" s="129"/>
      <c r="I80" s="129"/>
      <c r="J80" s="129">
        <v>0</v>
      </c>
      <c r="K80" s="129">
        <f>E80*J80</f>
        <v>0</v>
      </c>
      <c r="L80" s="126" t="s">
        <v>113</v>
      </c>
      <c r="M80" s="127">
        <v>6.9</v>
      </c>
      <c r="N80" s="127">
        <v>12</v>
      </c>
      <c r="O80" s="128">
        <f t="shared" si="34"/>
        <v>82.800000000000011</v>
      </c>
      <c r="P80" s="129"/>
      <c r="Q80" s="129"/>
      <c r="R80" s="129">
        <v>0</v>
      </c>
      <c r="S80" s="129">
        <f>M80*R80</f>
        <v>0</v>
      </c>
      <c r="AA80" s="92">
        <v>0</v>
      </c>
      <c r="AZ80" s="92">
        <v>2</v>
      </c>
      <c r="BA80" s="92">
        <f>IF(AZ80=1,G80,0)</f>
        <v>0</v>
      </c>
      <c r="BB80" s="92">
        <f>IF(AZ80=2,G80,0)</f>
        <v>82.800000000000011</v>
      </c>
      <c r="BC80" s="92">
        <f>IF(AZ80=3,G80,0)</f>
        <v>0</v>
      </c>
      <c r="BD80" s="92">
        <f>IF(AZ80=4,G80,0)</f>
        <v>0</v>
      </c>
      <c r="BE80" s="92">
        <f>IF(AZ80=5,G80,0)</f>
        <v>0</v>
      </c>
    </row>
    <row r="81" spans="1:57">
      <c r="A81" s="123">
        <v>42</v>
      </c>
      <c r="B81" s="124" t="s">
        <v>212</v>
      </c>
      <c r="C81" s="125" t="s">
        <v>213</v>
      </c>
      <c r="D81" s="126" t="s">
        <v>162</v>
      </c>
      <c r="E81" s="127">
        <v>1</v>
      </c>
      <c r="F81" s="127">
        <v>1200</v>
      </c>
      <c r="G81" s="128">
        <f>E81*F81</f>
        <v>1200</v>
      </c>
      <c r="H81" s="129"/>
      <c r="I81" s="129"/>
      <c r="J81" s="129">
        <v>0</v>
      </c>
      <c r="K81" s="129">
        <f>E81*J81</f>
        <v>0</v>
      </c>
      <c r="L81" s="126" t="s">
        <v>162</v>
      </c>
      <c r="M81" s="127">
        <v>1</v>
      </c>
      <c r="N81" s="127">
        <v>1200</v>
      </c>
      <c r="O81" s="128">
        <f>M81*N81</f>
        <v>1200</v>
      </c>
      <c r="P81" s="129"/>
      <c r="Q81" s="129"/>
      <c r="R81" s="129">
        <v>0</v>
      </c>
      <c r="S81" s="129">
        <f>M81*R81</f>
        <v>0</v>
      </c>
      <c r="AA81" s="92">
        <v>0</v>
      </c>
      <c r="AZ81" s="92">
        <v>2</v>
      </c>
      <c r="BA81" s="92">
        <f>IF(AZ81=1,G81,0)</f>
        <v>0</v>
      </c>
      <c r="BB81" s="92">
        <f>IF(AZ81=2,G81,0)</f>
        <v>1200</v>
      </c>
      <c r="BC81" s="92">
        <f>IF(AZ81=3,G81,0)</f>
        <v>0</v>
      </c>
      <c r="BD81" s="92">
        <f>IF(AZ81=4,G81,0)</f>
        <v>0</v>
      </c>
      <c r="BE81" s="92">
        <f>IF(AZ81=5,G81,0)</f>
        <v>0</v>
      </c>
    </row>
    <row r="82" spans="1:57" ht="25.5">
      <c r="A82" s="130" t="s">
        <v>93</v>
      </c>
      <c r="B82" s="131" t="s">
        <v>94</v>
      </c>
      <c r="C82" s="132" t="s">
        <v>214</v>
      </c>
      <c r="D82" s="126"/>
      <c r="E82" s="127"/>
      <c r="F82" s="127"/>
      <c r="G82" s="128"/>
      <c r="H82" s="129"/>
      <c r="I82" s="129"/>
      <c r="J82" s="129"/>
      <c r="K82" s="129"/>
      <c r="L82" s="147" t="s">
        <v>113</v>
      </c>
      <c r="M82" s="148">
        <v>3.2</v>
      </c>
      <c r="N82" s="148">
        <v>850</v>
      </c>
      <c r="O82" s="149">
        <f t="shared" ref="O82" si="35">M82*N82</f>
        <v>2720</v>
      </c>
      <c r="P82" s="129"/>
      <c r="Q82" s="129"/>
      <c r="R82" s="129"/>
      <c r="S82" s="129"/>
    </row>
    <row r="83" spans="1:57">
      <c r="A83" s="136"/>
      <c r="B83" s="137" t="s">
        <v>104</v>
      </c>
      <c r="C83" s="138" t="str">
        <f>CONCATENATE(B76," ",C76)</f>
        <v>721 Vnitřní kanalizace</v>
      </c>
      <c r="D83" s="139"/>
      <c r="E83" s="140"/>
      <c r="F83" s="140"/>
      <c r="G83" s="141">
        <f>SUM(G77:G81)</f>
        <v>5250.6</v>
      </c>
      <c r="H83" s="142"/>
      <c r="I83" s="143"/>
      <c r="J83" s="142"/>
      <c r="K83" s="143">
        <f>SUM(K76:K81)</f>
        <v>0</v>
      </c>
      <c r="L83" s="139"/>
      <c r="M83" s="140"/>
      <c r="N83" s="140"/>
      <c r="O83" s="141">
        <f>SUM(O77:O82)</f>
        <v>7970.6</v>
      </c>
      <c r="P83" s="142"/>
      <c r="Q83" s="143"/>
      <c r="R83" s="142"/>
      <c r="S83" s="143">
        <f>SUM(S76:S81)</f>
        <v>0</v>
      </c>
      <c r="BA83" s="144">
        <f>SUM(BA76:BA81)</f>
        <v>0</v>
      </c>
      <c r="BB83" s="144">
        <f>SUM(BB76:BB81)</f>
        <v>5250.6</v>
      </c>
      <c r="BC83" s="144">
        <f>SUM(BC76:BC81)</f>
        <v>0</v>
      </c>
      <c r="BD83" s="144">
        <f>SUM(BD76:BD81)</f>
        <v>0</v>
      </c>
      <c r="BE83" s="144">
        <f>SUM(BE76:BE81)</f>
        <v>0</v>
      </c>
    </row>
    <row r="84" spans="1:57">
      <c r="A84" s="116" t="s">
        <v>87</v>
      </c>
      <c r="B84" s="117" t="s">
        <v>215</v>
      </c>
      <c r="C84" s="118" t="s">
        <v>216</v>
      </c>
      <c r="D84" s="119"/>
      <c r="E84" s="120"/>
      <c r="F84" s="120"/>
      <c r="G84" s="121"/>
      <c r="H84" s="122"/>
      <c r="I84" s="122"/>
      <c r="J84" s="122"/>
      <c r="K84" s="122"/>
      <c r="L84" s="119"/>
      <c r="M84" s="120"/>
      <c r="N84" s="120"/>
      <c r="O84" s="121"/>
      <c r="P84" s="122"/>
      <c r="Q84" s="122"/>
      <c r="R84" s="122"/>
      <c r="S84" s="122"/>
    </row>
    <row r="85" spans="1:57">
      <c r="A85" s="123">
        <v>43</v>
      </c>
      <c r="B85" s="124" t="s">
        <v>217</v>
      </c>
      <c r="C85" s="125" t="s">
        <v>218</v>
      </c>
      <c r="D85" s="126" t="s">
        <v>103</v>
      </c>
      <c r="E85" s="127">
        <v>1</v>
      </c>
      <c r="F85" s="127">
        <v>438</v>
      </c>
      <c r="G85" s="128">
        <f t="shared" ref="G85:G90" si="36">E85*F85</f>
        <v>438</v>
      </c>
      <c r="H85" s="129"/>
      <c r="I85" s="129"/>
      <c r="J85" s="129">
        <v>0</v>
      </c>
      <c r="K85" s="129">
        <f t="shared" ref="K85:K90" si="37">E85*J85</f>
        <v>0</v>
      </c>
      <c r="L85" s="126" t="s">
        <v>103</v>
      </c>
      <c r="M85" s="127">
        <v>1</v>
      </c>
      <c r="N85" s="127">
        <v>438</v>
      </c>
      <c r="O85" s="128">
        <f t="shared" ref="O85:O92" si="38">M85*N85</f>
        <v>438</v>
      </c>
      <c r="P85" s="129"/>
      <c r="Q85" s="129"/>
      <c r="R85" s="129">
        <v>0</v>
      </c>
      <c r="S85" s="129">
        <f t="shared" ref="S85:S90" si="39">M85*R85</f>
        <v>0</v>
      </c>
      <c r="AA85" s="92">
        <v>0</v>
      </c>
      <c r="AZ85" s="92">
        <v>2</v>
      </c>
      <c r="BA85" s="92">
        <f t="shared" ref="BA85:BA90" si="40">IF(AZ85=1,G85,0)</f>
        <v>0</v>
      </c>
      <c r="BB85" s="92">
        <f t="shared" ref="BB85:BB90" si="41">IF(AZ85=2,G85,0)</f>
        <v>438</v>
      </c>
      <c r="BC85" s="92">
        <f t="shared" ref="BC85:BC90" si="42">IF(AZ85=3,G85,0)</f>
        <v>0</v>
      </c>
      <c r="BD85" s="92">
        <f t="shared" ref="BD85:BD90" si="43">IF(AZ85=4,G85,0)</f>
        <v>0</v>
      </c>
      <c r="BE85" s="92">
        <f t="shared" ref="BE85:BE90" si="44">IF(AZ85=5,G85,0)</f>
        <v>0</v>
      </c>
    </row>
    <row r="86" spans="1:57">
      <c r="A86" s="123">
        <v>44</v>
      </c>
      <c r="B86" s="124" t="s">
        <v>220</v>
      </c>
      <c r="C86" s="125" t="s">
        <v>221</v>
      </c>
      <c r="D86" s="126" t="s">
        <v>113</v>
      </c>
      <c r="E86" s="127">
        <v>8.8000000000000007</v>
      </c>
      <c r="F86" s="127">
        <v>332</v>
      </c>
      <c r="G86" s="128">
        <f t="shared" si="36"/>
        <v>2921.6000000000004</v>
      </c>
      <c r="H86" s="129"/>
      <c r="I86" s="129"/>
      <c r="J86" s="129">
        <v>0</v>
      </c>
      <c r="K86" s="129">
        <f t="shared" si="37"/>
        <v>0</v>
      </c>
      <c r="L86" s="126" t="s">
        <v>113</v>
      </c>
      <c r="M86" s="127">
        <v>8.8000000000000007</v>
      </c>
      <c r="N86" s="127">
        <v>332</v>
      </c>
      <c r="O86" s="128">
        <f t="shared" si="38"/>
        <v>2921.6000000000004</v>
      </c>
      <c r="P86" s="129"/>
      <c r="Q86" s="129"/>
      <c r="R86" s="129">
        <v>0</v>
      </c>
      <c r="S86" s="129">
        <f t="shared" si="39"/>
        <v>0</v>
      </c>
      <c r="AA86" s="92">
        <v>0</v>
      </c>
      <c r="AZ86" s="92">
        <v>2</v>
      </c>
      <c r="BA86" s="92">
        <f t="shared" si="40"/>
        <v>0</v>
      </c>
      <c r="BB86" s="92">
        <f t="shared" si="41"/>
        <v>2921.6000000000004</v>
      </c>
      <c r="BC86" s="92">
        <f t="shared" si="42"/>
        <v>0</v>
      </c>
      <c r="BD86" s="92">
        <f t="shared" si="43"/>
        <v>0</v>
      </c>
      <c r="BE86" s="92">
        <f t="shared" si="44"/>
        <v>0</v>
      </c>
    </row>
    <row r="87" spans="1:57">
      <c r="A87" s="123">
        <v>45</v>
      </c>
      <c r="B87" s="124" t="s">
        <v>222</v>
      </c>
      <c r="C87" s="125" t="s">
        <v>223</v>
      </c>
      <c r="D87" s="126" t="s">
        <v>113</v>
      </c>
      <c r="E87" s="127">
        <v>6</v>
      </c>
      <c r="F87" s="127">
        <v>367</v>
      </c>
      <c r="G87" s="128">
        <f t="shared" si="36"/>
        <v>2202</v>
      </c>
      <c r="H87" s="129"/>
      <c r="I87" s="129"/>
      <c r="J87" s="129">
        <v>0</v>
      </c>
      <c r="K87" s="129">
        <f t="shared" si="37"/>
        <v>0</v>
      </c>
      <c r="L87" s="126" t="s">
        <v>113</v>
      </c>
      <c r="M87" s="127">
        <v>6</v>
      </c>
      <c r="N87" s="127">
        <v>367</v>
      </c>
      <c r="O87" s="128">
        <f t="shared" si="38"/>
        <v>2202</v>
      </c>
      <c r="P87" s="129"/>
      <c r="Q87" s="129"/>
      <c r="R87" s="129">
        <v>0</v>
      </c>
      <c r="S87" s="129">
        <f t="shared" si="39"/>
        <v>0</v>
      </c>
      <c r="AA87" s="92">
        <v>0</v>
      </c>
      <c r="AZ87" s="92">
        <v>2</v>
      </c>
      <c r="BA87" s="92">
        <f t="shared" si="40"/>
        <v>0</v>
      </c>
      <c r="BB87" s="92">
        <f t="shared" si="41"/>
        <v>2202</v>
      </c>
      <c r="BC87" s="92">
        <f t="shared" si="42"/>
        <v>0</v>
      </c>
      <c r="BD87" s="92">
        <f t="shared" si="43"/>
        <v>0</v>
      </c>
      <c r="BE87" s="92">
        <f t="shared" si="44"/>
        <v>0</v>
      </c>
    </row>
    <row r="88" spans="1:57">
      <c r="A88" s="123">
        <v>46</v>
      </c>
      <c r="B88" s="124" t="s">
        <v>224</v>
      </c>
      <c r="C88" s="125" t="s">
        <v>225</v>
      </c>
      <c r="D88" s="126" t="s">
        <v>113</v>
      </c>
      <c r="E88" s="127">
        <v>8.8000000000000007</v>
      </c>
      <c r="F88" s="127">
        <v>352</v>
      </c>
      <c r="G88" s="128">
        <f t="shared" si="36"/>
        <v>3097.6000000000004</v>
      </c>
      <c r="H88" s="129"/>
      <c r="I88" s="129"/>
      <c r="J88" s="129">
        <v>0</v>
      </c>
      <c r="K88" s="129">
        <f t="shared" si="37"/>
        <v>0</v>
      </c>
      <c r="L88" s="126" t="s">
        <v>113</v>
      </c>
      <c r="M88" s="127">
        <v>8.8000000000000007</v>
      </c>
      <c r="N88" s="127">
        <v>352</v>
      </c>
      <c r="O88" s="128">
        <f t="shared" si="38"/>
        <v>3097.6000000000004</v>
      </c>
      <c r="P88" s="129"/>
      <c r="Q88" s="129"/>
      <c r="R88" s="129">
        <v>0</v>
      </c>
      <c r="S88" s="129">
        <f t="shared" si="39"/>
        <v>0</v>
      </c>
      <c r="AA88" s="92">
        <v>0</v>
      </c>
      <c r="AZ88" s="92">
        <v>2</v>
      </c>
      <c r="BA88" s="92">
        <f t="shared" si="40"/>
        <v>0</v>
      </c>
      <c r="BB88" s="92">
        <f t="shared" si="41"/>
        <v>3097.6000000000004</v>
      </c>
      <c r="BC88" s="92">
        <f t="shared" si="42"/>
        <v>0</v>
      </c>
      <c r="BD88" s="92">
        <f t="shared" si="43"/>
        <v>0</v>
      </c>
      <c r="BE88" s="92">
        <f t="shared" si="44"/>
        <v>0</v>
      </c>
    </row>
    <row r="89" spans="1:57">
      <c r="A89" s="123">
        <v>47</v>
      </c>
      <c r="B89" s="124" t="s">
        <v>226</v>
      </c>
      <c r="C89" s="125" t="s">
        <v>227</v>
      </c>
      <c r="D89" s="126" t="s">
        <v>113</v>
      </c>
      <c r="E89" s="127">
        <v>3</v>
      </c>
      <c r="F89" s="127">
        <v>389</v>
      </c>
      <c r="G89" s="128">
        <f t="shared" si="36"/>
        <v>1167</v>
      </c>
      <c r="H89" s="129"/>
      <c r="I89" s="129"/>
      <c r="J89" s="129">
        <v>0</v>
      </c>
      <c r="K89" s="129">
        <f t="shared" si="37"/>
        <v>0</v>
      </c>
      <c r="L89" s="126" t="s">
        <v>113</v>
      </c>
      <c r="M89" s="127">
        <v>3</v>
      </c>
      <c r="N89" s="127">
        <v>389</v>
      </c>
      <c r="O89" s="128">
        <f t="shared" si="38"/>
        <v>1167</v>
      </c>
      <c r="P89" s="129"/>
      <c r="Q89" s="129"/>
      <c r="R89" s="129">
        <v>0</v>
      </c>
      <c r="S89" s="129">
        <f t="shared" si="39"/>
        <v>0</v>
      </c>
      <c r="AA89" s="92">
        <v>0</v>
      </c>
      <c r="AZ89" s="92">
        <v>2</v>
      </c>
      <c r="BA89" s="92">
        <f t="shared" si="40"/>
        <v>0</v>
      </c>
      <c r="BB89" s="92">
        <f t="shared" si="41"/>
        <v>1167</v>
      </c>
      <c r="BC89" s="92">
        <f t="shared" si="42"/>
        <v>0</v>
      </c>
      <c r="BD89" s="92">
        <f t="shared" si="43"/>
        <v>0</v>
      </c>
      <c r="BE89" s="92">
        <f t="shared" si="44"/>
        <v>0</v>
      </c>
    </row>
    <row r="90" spans="1:57" ht="25.5">
      <c r="A90" s="123">
        <v>48</v>
      </c>
      <c r="B90" s="124" t="s">
        <v>228</v>
      </c>
      <c r="C90" s="125" t="s">
        <v>229</v>
      </c>
      <c r="D90" s="126" t="s">
        <v>162</v>
      </c>
      <c r="E90" s="127">
        <v>1</v>
      </c>
      <c r="F90" s="127">
        <v>1500</v>
      </c>
      <c r="G90" s="128">
        <f t="shared" si="36"/>
        <v>1500</v>
      </c>
      <c r="H90" s="129"/>
      <c r="I90" s="129"/>
      <c r="J90" s="129">
        <v>0</v>
      </c>
      <c r="K90" s="129">
        <f t="shared" si="37"/>
        <v>0</v>
      </c>
      <c r="L90" s="126" t="s">
        <v>162</v>
      </c>
      <c r="M90" s="127">
        <v>1</v>
      </c>
      <c r="N90" s="127">
        <v>1500</v>
      </c>
      <c r="O90" s="128">
        <f t="shared" si="38"/>
        <v>1500</v>
      </c>
      <c r="P90" s="129"/>
      <c r="Q90" s="129"/>
      <c r="R90" s="129">
        <v>0</v>
      </c>
      <c r="S90" s="129">
        <f t="shared" si="39"/>
        <v>0</v>
      </c>
      <c r="AA90" s="92">
        <v>0</v>
      </c>
      <c r="AZ90" s="92">
        <v>2</v>
      </c>
      <c r="BA90" s="92">
        <f t="shared" si="40"/>
        <v>0</v>
      </c>
      <c r="BB90" s="92">
        <f t="shared" si="41"/>
        <v>1500</v>
      </c>
      <c r="BC90" s="92">
        <f t="shared" si="42"/>
        <v>0</v>
      </c>
      <c r="BD90" s="92">
        <f t="shared" si="43"/>
        <v>0</v>
      </c>
      <c r="BE90" s="92">
        <f t="shared" si="44"/>
        <v>0</v>
      </c>
    </row>
    <row r="91" spans="1:57">
      <c r="A91" s="145" t="s">
        <v>93</v>
      </c>
      <c r="B91" s="146" t="s">
        <v>94</v>
      </c>
      <c r="C91" s="132" t="s">
        <v>230</v>
      </c>
      <c r="D91" s="147"/>
      <c r="E91" s="148"/>
      <c r="F91" s="148"/>
      <c r="G91" s="149"/>
      <c r="H91" s="150"/>
      <c r="I91" s="150"/>
      <c r="J91" s="150"/>
      <c r="K91" s="150"/>
      <c r="L91" s="147" t="s">
        <v>231</v>
      </c>
      <c r="M91" s="148">
        <v>1</v>
      </c>
      <c r="N91" s="148">
        <v>380</v>
      </c>
      <c r="O91" s="149">
        <f t="shared" si="38"/>
        <v>380</v>
      </c>
      <c r="P91" s="129"/>
      <c r="Q91" s="129"/>
      <c r="R91" s="129"/>
      <c r="S91" s="129"/>
    </row>
    <row r="92" spans="1:57" ht="25.5">
      <c r="A92" s="130" t="s">
        <v>93</v>
      </c>
      <c r="B92" s="131" t="s">
        <v>94</v>
      </c>
      <c r="C92" s="132" t="s">
        <v>232</v>
      </c>
      <c r="D92" s="147"/>
      <c r="E92" s="148"/>
      <c r="F92" s="148"/>
      <c r="G92" s="149"/>
      <c r="H92" s="150"/>
      <c r="I92" s="150"/>
      <c r="J92" s="150"/>
      <c r="K92" s="150"/>
      <c r="L92" s="133" t="s">
        <v>113</v>
      </c>
      <c r="M92" s="134">
        <v>3.7</v>
      </c>
      <c r="N92" s="134">
        <v>452</v>
      </c>
      <c r="O92" s="135">
        <f t="shared" si="38"/>
        <v>1672.4</v>
      </c>
      <c r="P92" s="129"/>
      <c r="Q92" s="129"/>
      <c r="R92" s="129"/>
      <c r="S92" s="129"/>
    </row>
    <row r="93" spans="1:57">
      <c r="A93" s="136"/>
      <c r="B93" s="137" t="s">
        <v>104</v>
      </c>
      <c r="C93" s="138" t="str">
        <f>CONCATENATE(B84," ",C84)</f>
        <v>722 Vnitřní vodovod</v>
      </c>
      <c r="D93" s="139"/>
      <c r="E93" s="140"/>
      <c r="F93" s="140"/>
      <c r="G93" s="141">
        <f>SUM(G85:G90)</f>
        <v>11326.2</v>
      </c>
      <c r="H93" s="142"/>
      <c r="I93" s="143"/>
      <c r="J93" s="142"/>
      <c r="K93" s="143">
        <f>SUM(K84:K90)</f>
        <v>0</v>
      </c>
      <c r="L93" s="139"/>
      <c r="M93" s="140"/>
      <c r="N93" s="140"/>
      <c r="O93" s="141">
        <f>SUM(O85:O92)</f>
        <v>13378.6</v>
      </c>
      <c r="P93" s="142"/>
      <c r="Q93" s="143"/>
      <c r="R93" s="142"/>
      <c r="S93" s="143">
        <f>SUM(S84:S90)</f>
        <v>0</v>
      </c>
      <c r="BA93" s="144">
        <f>SUM(BA84:BA90)</f>
        <v>0</v>
      </c>
      <c r="BB93" s="144">
        <f>SUM(BB84:BB90)</f>
        <v>11326.2</v>
      </c>
      <c r="BC93" s="144">
        <f>SUM(BC84:BC90)</f>
        <v>0</v>
      </c>
      <c r="BD93" s="144">
        <f>SUM(BD84:BD90)</f>
        <v>0</v>
      </c>
      <c r="BE93" s="144">
        <f>SUM(BE84:BE90)</f>
        <v>0</v>
      </c>
    </row>
    <row r="94" spans="1:57">
      <c r="A94" s="116" t="s">
        <v>87</v>
      </c>
      <c r="B94" s="117" t="s">
        <v>233</v>
      </c>
      <c r="C94" s="118" t="s">
        <v>234</v>
      </c>
      <c r="D94" s="119"/>
      <c r="E94" s="120"/>
      <c r="F94" s="120"/>
      <c r="G94" s="121"/>
      <c r="H94" s="122"/>
      <c r="I94" s="122"/>
      <c r="J94" s="122"/>
      <c r="K94" s="122"/>
      <c r="L94" s="119"/>
      <c r="M94" s="120"/>
      <c r="N94" s="120"/>
      <c r="O94" s="121"/>
      <c r="P94" s="122"/>
      <c r="Q94" s="122"/>
      <c r="R94" s="122"/>
      <c r="S94" s="122"/>
    </row>
    <row r="95" spans="1:57" ht="25.5">
      <c r="A95" s="123">
        <v>49</v>
      </c>
      <c r="B95" s="124" t="s">
        <v>235</v>
      </c>
      <c r="C95" s="125" t="s">
        <v>236</v>
      </c>
      <c r="D95" s="126" t="s">
        <v>113</v>
      </c>
      <c r="E95" s="127">
        <v>11.2</v>
      </c>
      <c r="F95" s="127">
        <v>635</v>
      </c>
      <c r="G95" s="128">
        <f t="shared" ref="G95:G101" si="45">E95*F95</f>
        <v>7112</v>
      </c>
      <c r="H95" s="129"/>
      <c r="I95" s="129"/>
      <c r="J95" s="129">
        <v>0</v>
      </c>
      <c r="K95" s="129">
        <f t="shared" ref="K95:K101" si="46">E95*J95</f>
        <v>0</v>
      </c>
      <c r="L95" s="126" t="s">
        <v>113</v>
      </c>
      <c r="M95" s="127">
        <v>11.2</v>
      </c>
      <c r="N95" s="127">
        <v>635</v>
      </c>
      <c r="O95" s="128">
        <f t="shared" ref="O95:O102" si="47">M95*N95</f>
        <v>7112</v>
      </c>
      <c r="P95" s="129"/>
      <c r="Q95" s="129"/>
      <c r="R95" s="129">
        <v>0</v>
      </c>
      <c r="S95" s="129">
        <f t="shared" ref="S95:S101" si="48">M95*R95</f>
        <v>0</v>
      </c>
      <c r="AA95" s="92">
        <v>0</v>
      </c>
      <c r="AZ95" s="92">
        <v>2</v>
      </c>
      <c r="BA95" s="92">
        <f t="shared" ref="BA95:BA101" si="49">IF(AZ95=1,G95,0)</f>
        <v>0</v>
      </c>
      <c r="BB95" s="92">
        <f t="shared" ref="BB95:BB101" si="50">IF(AZ95=2,G95,0)</f>
        <v>7112</v>
      </c>
      <c r="BC95" s="92">
        <f t="shared" ref="BC95:BC101" si="51">IF(AZ95=3,G95,0)</f>
        <v>0</v>
      </c>
      <c r="BD95" s="92">
        <f t="shared" ref="BD95:BD101" si="52">IF(AZ95=4,G95,0)</f>
        <v>0</v>
      </c>
      <c r="BE95" s="92">
        <f t="shared" ref="BE95:BE101" si="53">IF(AZ95=5,G95,0)</f>
        <v>0</v>
      </c>
    </row>
    <row r="96" spans="1:57">
      <c r="A96" s="123">
        <v>50</v>
      </c>
      <c r="B96" s="124" t="s">
        <v>237</v>
      </c>
      <c r="C96" s="125" t="s">
        <v>238</v>
      </c>
      <c r="D96" s="126" t="s">
        <v>103</v>
      </c>
      <c r="E96" s="127">
        <v>8</v>
      </c>
      <c r="F96" s="127">
        <v>55</v>
      </c>
      <c r="G96" s="128">
        <f t="shared" si="45"/>
        <v>440</v>
      </c>
      <c r="H96" s="129"/>
      <c r="I96" s="129"/>
      <c r="J96" s="129">
        <v>0</v>
      </c>
      <c r="K96" s="129">
        <f t="shared" si="46"/>
        <v>0</v>
      </c>
      <c r="L96" s="126" t="s">
        <v>103</v>
      </c>
      <c r="M96" s="127">
        <v>8</v>
      </c>
      <c r="N96" s="127">
        <v>55</v>
      </c>
      <c r="O96" s="128">
        <f t="shared" si="47"/>
        <v>440</v>
      </c>
      <c r="P96" s="129"/>
      <c r="Q96" s="129"/>
      <c r="R96" s="129">
        <v>0</v>
      </c>
      <c r="S96" s="129">
        <f t="shared" si="48"/>
        <v>0</v>
      </c>
      <c r="AA96" s="92">
        <v>0</v>
      </c>
      <c r="AZ96" s="92">
        <v>2</v>
      </c>
      <c r="BA96" s="92">
        <f t="shared" si="49"/>
        <v>0</v>
      </c>
      <c r="BB96" s="92">
        <f t="shared" si="50"/>
        <v>440</v>
      </c>
      <c r="BC96" s="92">
        <f t="shared" si="51"/>
        <v>0</v>
      </c>
      <c r="BD96" s="92">
        <f t="shared" si="52"/>
        <v>0</v>
      </c>
      <c r="BE96" s="92">
        <f t="shared" si="53"/>
        <v>0</v>
      </c>
    </row>
    <row r="97" spans="1:57">
      <c r="A97" s="123">
        <v>51</v>
      </c>
      <c r="B97" s="124" t="s">
        <v>239</v>
      </c>
      <c r="C97" s="125" t="s">
        <v>240</v>
      </c>
      <c r="D97" s="126" t="s">
        <v>103</v>
      </c>
      <c r="E97" s="127">
        <v>6</v>
      </c>
      <c r="F97" s="127">
        <v>23</v>
      </c>
      <c r="G97" s="128">
        <f t="shared" si="45"/>
        <v>138</v>
      </c>
      <c r="H97" s="129"/>
      <c r="I97" s="129"/>
      <c r="J97" s="129">
        <v>0</v>
      </c>
      <c r="K97" s="129">
        <f t="shared" si="46"/>
        <v>0</v>
      </c>
      <c r="L97" s="126" t="s">
        <v>103</v>
      </c>
      <c r="M97" s="127">
        <v>6</v>
      </c>
      <c r="N97" s="127">
        <v>23</v>
      </c>
      <c r="O97" s="128">
        <f t="shared" si="47"/>
        <v>138</v>
      </c>
      <c r="P97" s="129"/>
      <c r="Q97" s="129"/>
      <c r="R97" s="129">
        <v>0</v>
      </c>
      <c r="S97" s="129">
        <f t="shared" si="48"/>
        <v>0</v>
      </c>
      <c r="AA97" s="92">
        <v>0</v>
      </c>
      <c r="AZ97" s="92">
        <v>2</v>
      </c>
      <c r="BA97" s="92">
        <f t="shared" si="49"/>
        <v>0</v>
      </c>
      <c r="BB97" s="92">
        <f t="shared" si="50"/>
        <v>138</v>
      </c>
      <c r="BC97" s="92">
        <f t="shared" si="51"/>
        <v>0</v>
      </c>
      <c r="BD97" s="92">
        <f t="shared" si="52"/>
        <v>0</v>
      </c>
      <c r="BE97" s="92">
        <f t="shared" si="53"/>
        <v>0</v>
      </c>
    </row>
    <row r="98" spans="1:57">
      <c r="A98" s="123">
        <v>52</v>
      </c>
      <c r="B98" s="124" t="s">
        <v>241</v>
      </c>
      <c r="C98" s="125" t="s">
        <v>242</v>
      </c>
      <c r="D98" s="126" t="s">
        <v>162</v>
      </c>
      <c r="E98" s="127">
        <v>1</v>
      </c>
      <c r="F98" s="127">
        <v>736</v>
      </c>
      <c r="G98" s="128">
        <f t="shared" si="45"/>
        <v>736</v>
      </c>
      <c r="H98" s="129"/>
      <c r="I98" s="129"/>
      <c r="J98" s="129">
        <v>0</v>
      </c>
      <c r="K98" s="129">
        <f t="shared" si="46"/>
        <v>0</v>
      </c>
      <c r="L98" s="126"/>
      <c r="M98" s="127"/>
      <c r="N98" s="127"/>
      <c r="O98" s="127" t="s">
        <v>219</v>
      </c>
      <c r="P98" s="129"/>
      <c r="Q98" s="129"/>
      <c r="R98" s="129">
        <v>0</v>
      </c>
      <c r="S98" s="129">
        <f t="shared" si="48"/>
        <v>0</v>
      </c>
      <c r="AA98" s="92">
        <v>0</v>
      </c>
      <c r="AZ98" s="92">
        <v>2</v>
      </c>
      <c r="BA98" s="92">
        <f t="shared" si="49"/>
        <v>0</v>
      </c>
      <c r="BB98" s="92">
        <f t="shared" si="50"/>
        <v>736</v>
      </c>
      <c r="BC98" s="92">
        <f t="shared" si="51"/>
        <v>0</v>
      </c>
      <c r="BD98" s="92">
        <f t="shared" si="52"/>
        <v>0</v>
      </c>
      <c r="BE98" s="92">
        <f t="shared" si="53"/>
        <v>0</v>
      </c>
    </row>
    <row r="99" spans="1:57">
      <c r="A99" s="123">
        <v>53</v>
      </c>
      <c r="B99" s="124" t="s">
        <v>243</v>
      </c>
      <c r="C99" s="125" t="s">
        <v>244</v>
      </c>
      <c r="D99" s="126" t="s">
        <v>162</v>
      </c>
      <c r="E99" s="127">
        <v>1</v>
      </c>
      <c r="F99" s="127">
        <v>253</v>
      </c>
      <c r="G99" s="128">
        <f t="shared" si="45"/>
        <v>253</v>
      </c>
      <c r="H99" s="129"/>
      <c r="I99" s="129"/>
      <c r="J99" s="129">
        <v>0</v>
      </c>
      <c r="K99" s="129">
        <f t="shared" si="46"/>
        <v>0</v>
      </c>
      <c r="L99" s="126" t="s">
        <v>162</v>
      </c>
      <c r="M99" s="127">
        <v>1</v>
      </c>
      <c r="N99" s="127">
        <v>253</v>
      </c>
      <c r="O99" s="128">
        <f t="shared" si="47"/>
        <v>253</v>
      </c>
      <c r="P99" s="129"/>
      <c r="Q99" s="129"/>
      <c r="R99" s="129">
        <v>0</v>
      </c>
      <c r="S99" s="129">
        <f t="shared" si="48"/>
        <v>0</v>
      </c>
      <c r="AA99" s="92">
        <v>0</v>
      </c>
      <c r="AZ99" s="92">
        <v>2</v>
      </c>
      <c r="BA99" s="92">
        <f t="shared" si="49"/>
        <v>0</v>
      </c>
      <c r="BB99" s="92">
        <f t="shared" si="50"/>
        <v>253</v>
      </c>
      <c r="BC99" s="92">
        <f t="shared" si="51"/>
        <v>0</v>
      </c>
      <c r="BD99" s="92">
        <f t="shared" si="52"/>
        <v>0</v>
      </c>
      <c r="BE99" s="92">
        <f t="shared" si="53"/>
        <v>0</v>
      </c>
    </row>
    <row r="100" spans="1:57">
      <c r="A100" s="123">
        <v>54</v>
      </c>
      <c r="B100" s="124" t="s">
        <v>245</v>
      </c>
      <c r="C100" s="125" t="s">
        <v>246</v>
      </c>
      <c r="D100" s="126" t="s">
        <v>103</v>
      </c>
      <c r="E100" s="127">
        <v>1</v>
      </c>
      <c r="F100" s="127">
        <v>65</v>
      </c>
      <c r="G100" s="128">
        <f t="shared" si="45"/>
        <v>65</v>
      </c>
      <c r="H100" s="129"/>
      <c r="I100" s="129"/>
      <c r="J100" s="129">
        <v>0</v>
      </c>
      <c r="K100" s="129">
        <f t="shared" si="46"/>
        <v>0</v>
      </c>
      <c r="L100" s="126" t="s">
        <v>103</v>
      </c>
      <c r="M100" s="127">
        <v>1</v>
      </c>
      <c r="N100" s="127">
        <v>65</v>
      </c>
      <c r="O100" s="128">
        <f t="shared" si="47"/>
        <v>65</v>
      </c>
      <c r="P100" s="129"/>
      <c r="Q100" s="129"/>
      <c r="R100" s="129">
        <v>0</v>
      </c>
      <c r="S100" s="129">
        <f t="shared" si="48"/>
        <v>0</v>
      </c>
      <c r="AA100" s="92">
        <v>0</v>
      </c>
      <c r="AZ100" s="92">
        <v>2</v>
      </c>
      <c r="BA100" s="92">
        <f t="shared" si="49"/>
        <v>0</v>
      </c>
      <c r="BB100" s="92">
        <f t="shared" si="50"/>
        <v>65</v>
      </c>
      <c r="BC100" s="92">
        <f t="shared" si="51"/>
        <v>0</v>
      </c>
      <c r="BD100" s="92">
        <f t="shared" si="52"/>
        <v>0</v>
      </c>
      <c r="BE100" s="92">
        <f t="shared" si="53"/>
        <v>0</v>
      </c>
    </row>
    <row r="101" spans="1:57">
      <c r="A101" s="123">
        <v>55</v>
      </c>
      <c r="B101" s="124" t="s">
        <v>247</v>
      </c>
      <c r="C101" s="125" t="s">
        <v>248</v>
      </c>
      <c r="D101" s="126" t="s">
        <v>103</v>
      </c>
      <c r="E101" s="127">
        <v>1</v>
      </c>
      <c r="F101" s="127">
        <v>75</v>
      </c>
      <c r="G101" s="128">
        <f t="shared" si="45"/>
        <v>75</v>
      </c>
      <c r="H101" s="129"/>
      <c r="I101" s="129"/>
      <c r="J101" s="129">
        <v>0</v>
      </c>
      <c r="K101" s="129">
        <f t="shared" si="46"/>
        <v>0</v>
      </c>
      <c r="L101" s="126" t="s">
        <v>103</v>
      </c>
      <c r="M101" s="127">
        <v>1</v>
      </c>
      <c r="N101" s="127">
        <v>75</v>
      </c>
      <c r="O101" s="128">
        <f t="shared" si="47"/>
        <v>75</v>
      </c>
      <c r="P101" s="129"/>
      <c r="Q101" s="129"/>
      <c r="R101" s="129">
        <v>0</v>
      </c>
      <c r="S101" s="129">
        <f t="shared" si="48"/>
        <v>0</v>
      </c>
      <c r="AA101" s="92">
        <v>0</v>
      </c>
      <c r="AZ101" s="92">
        <v>2</v>
      </c>
      <c r="BA101" s="92">
        <f t="shared" si="49"/>
        <v>0</v>
      </c>
      <c r="BB101" s="92">
        <f t="shared" si="50"/>
        <v>75</v>
      </c>
      <c r="BC101" s="92">
        <f t="shared" si="51"/>
        <v>0</v>
      </c>
      <c r="BD101" s="92">
        <f t="shared" si="52"/>
        <v>0</v>
      </c>
      <c r="BE101" s="92">
        <f t="shared" si="53"/>
        <v>0</v>
      </c>
    </row>
    <row r="102" spans="1:57" ht="38.25">
      <c r="A102" s="130" t="s">
        <v>93</v>
      </c>
      <c r="B102" s="131" t="s">
        <v>94</v>
      </c>
      <c r="C102" s="132" t="s">
        <v>249</v>
      </c>
      <c r="D102" s="126"/>
      <c r="E102" s="127"/>
      <c r="F102" s="127"/>
      <c r="G102" s="128"/>
      <c r="H102" s="129"/>
      <c r="I102" s="129"/>
      <c r="J102" s="129"/>
      <c r="K102" s="129"/>
      <c r="L102" s="133" t="s">
        <v>162</v>
      </c>
      <c r="M102" s="134">
        <v>1</v>
      </c>
      <c r="N102" s="134">
        <v>2890</v>
      </c>
      <c r="O102" s="135">
        <f t="shared" si="47"/>
        <v>2890</v>
      </c>
      <c r="P102" s="129"/>
      <c r="Q102" s="129"/>
      <c r="R102" s="129"/>
      <c r="S102" s="129"/>
    </row>
    <row r="103" spans="1:57">
      <c r="A103" s="136"/>
      <c r="B103" s="137" t="s">
        <v>104</v>
      </c>
      <c r="C103" s="138" t="str">
        <f>CONCATENATE(B94," ",C94)</f>
        <v>723 Vnitřní plynovod</v>
      </c>
      <c r="D103" s="139"/>
      <c r="E103" s="140"/>
      <c r="F103" s="140"/>
      <c r="G103" s="141">
        <f>SUM(G95:G101)</f>
        <v>8819</v>
      </c>
      <c r="H103" s="142"/>
      <c r="I103" s="143"/>
      <c r="J103" s="142"/>
      <c r="K103" s="143">
        <f>SUM(K94:K101)</f>
        <v>0</v>
      </c>
      <c r="L103" s="139"/>
      <c r="M103" s="140"/>
      <c r="N103" s="140"/>
      <c r="O103" s="141">
        <f>SUM(O95:O102)</f>
        <v>10973</v>
      </c>
      <c r="P103" s="142"/>
      <c r="Q103" s="143"/>
      <c r="R103" s="142"/>
      <c r="S103" s="143">
        <f>SUM(S94:S101)</f>
        <v>0</v>
      </c>
      <c r="BA103" s="144">
        <f>SUM(BA94:BA101)</f>
        <v>0</v>
      </c>
      <c r="BB103" s="144">
        <f>SUM(BB94:BB101)</f>
        <v>8819</v>
      </c>
      <c r="BC103" s="144">
        <f>SUM(BC94:BC101)</f>
        <v>0</v>
      </c>
      <c r="BD103" s="144">
        <f>SUM(BD94:BD101)</f>
        <v>0</v>
      </c>
      <c r="BE103" s="144">
        <f>SUM(BE94:BE101)</f>
        <v>0</v>
      </c>
    </row>
    <row r="104" spans="1:57">
      <c r="A104" s="116" t="s">
        <v>87</v>
      </c>
      <c r="B104" s="117" t="s">
        <v>250</v>
      </c>
      <c r="C104" s="118" t="s">
        <v>251</v>
      </c>
      <c r="D104" s="119"/>
      <c r="E104" s="120"/>
      <c r="F104" s="120"/>
      <c r="G104" s="121"/>
      <c r="H104" s="122"/>
      <c r="I104" s="122"/>
      <c r="J104" s="122"/>
      <c r="K104" s="122"/>
      <c r="L104" s="119"/>
      <c r="M104" s="120"/>
      <c r="N104" s="120"/>
      <c r="O104" s="121"/>
      <c r="P104" s="122"/>
      <c r="Q104" s="122"/>
      <c r="R104" s="122"/>
      <c r="S104" s="122"/>
    </row>
    <row r="105" spans="1:57">
      <c r="A105" s="123">
        <v>56</v>
      </c>
      <c r="B105" s="124" t="s">
        <v>252</v>
      </c>
      <c r="C105" s="125" t="s">
        <v>253</v>
      </c>
      <c r="D105" s="126" t="s">
        <v>162</v>
      </c>
      <c r="E105" s="127">
        <v>1</v>
      </c>
      <c r="F105" s="127">
        <v>50</v>
      </c>
      <c r="G105" s="128">
        <f t="shared" ref="G105:G129" si="54">E105*F105</f>
        <v>50</v>
      </c>
      <c r="H105" s="129"/>
      <c r="I105" s="129"/>
      <c r="J105" s="129">
        <v>-3.4200000000000001E-2</v>
      </c>
      <c r="K105" s="129">
        <f t="shared" ref="K105:K129" si="55">E105*J105</f>
        <v>-3.4200000000000001E-2</v>
      </c>
      <c r="L105" s="126" t="s">
        <v>162</v>
      </c>
      <c r="M105" s="127">
        <v>1</v>
      </c>
      <c r="N105" s="127">
        <v>50</v>
      </c>
      <c r="O105" s="128">
        <f t="shared" ref="O105:O129" si="56">M105*N105</f>
        <v>50</v>
      </c>
      <c r="P105" s="129"/>
      <c r="Q105" s="129"/>
      <c r="R105" s="129">
        <v>-3.4200000000000001E-2</v>
      </c>
      <c r="S105" s="129">
        <f t="shared" ref="S105:S129" si="57">M105*R105</f>
        <v>-3.4200000000000001E-2</v>
      </c>
      <c r="AA105" s="92">
        <v>0</v>
      </c>
      <c r="AZ105" s="92">
        <v>2</v>
      </c>
      <c r="BA105" s="92">
        <f t="shared" ref="BA105:BA111" si="58">IF(AZ105=1,G105,0)</f>
        <v>0</v>
      </c>
      <c r="BB105" s="92">
        <f t="shared" ref="BB105:BB111" si="59">IF(AZ105=2,G105,0)</f>
        <v>50</v>
      </c>
      <c r="BC105" s="92">
        <f t="shared" ref="BC105:BC111" si="60">IF(AZ105=3,G105,0)</f>
        <v>0</v>
      </c>
      <c r="BD105" s="92">
        <f t="shared" ref="BD105:BD111" si="61">IF(AZ105=4,G105,0)</f>
        <v>0</v>
      </c>
      <c r="BE105" s="92">
        <f t="shared" ref="BE105:BE111" si="62">IF(AZ105=5,G105,0)</f>
        <v>0</v>
      </c>
    </row>
    <row r="106" spans="1:57">
      <c r="A106" s="123">
        <v>57</v>
      </c>
      <c r="B106" s="124" t="s">
        <v>254</v>
      </c>
      <c r="C106" s="125" t="s">
        <v>255</v>
      </c>
      <c r="D106" s="126" t="s">
        <v>162</v>
      </c>
      <c r="E106" s="127">
        <v>1</v>
      </c>
      <c r="F106" s="127">
        <v>50</v>
      </c>
      <c r="G106" s="128">
        <f t="shared" si="54"/>
        <v>50</v>
      </c>
      <c r="H106" s="129"/>
      <c r="I106" s="129"/>
      <c r="J106" s="129">
        <v>-1.9460000000000002E-2</v>
      </c>
      <c r="K106" s="129">
        <f t="shared" si="55"/>
        <v>-1.9460000000000002E-2</v>
      </c>
      <c r="L106" s="126" t="s">
        <v>162</v>
      </c>
      <c r="M106" s="127">
        <v>1</v>
      </c>
      <c r="N106" s="127">
        <v>50</v>
      </c>
      <c r="O106" s="128">
        <f t="shared" si="56"/>
        <v>50</v>
      </c>
      <c r="P106" s="129"/>
      <c r="Q106" s="129"/>
      <c r="R106" s="129">
        <v>-1.9460000000000002E-2</v>
      </c>
      <c r="S106" s="129">
        <f t="shared" si="57"/>
        <v>-1.9460000000000002E-2</v>
      </c>
      <c r="AA106" s="92">
        <v>0</v>
      </c>
      <c r="AZ106" s="92">
        <v>2</v>
      </c>
      <c r="BA106" s="92">
        <f t="shared" si="58"/>
        <v>0</v>
      </c>
      <c r="BB106" s="92">
        <f t="shared" si="59"/>
        <v>50</v>
      </c>
      <c r="BC106" s="92">
        <f t="shared" si="60"/>
        <v>0</v>
      </c>
      <c r="BD106" s="92">
        <f t="shared" si="61"/>
        <v>0</v>
      </c>
      <c r="BE106" s="92">
        <f t="shared" si="62"/>
        <v>0</v>
      </c>
    </row>
    <row r="107" spans="1:57">
      <c r="A107" s="123">
        <v>58</v>
      </c>
      <c r="B107" s="124" t="s">
        <v>256</v>
      </c>
      <c r="C107" s="125" t="s">
        <v>257</v>
      </c>
      <c r="D107" s="126" t="s">
        <v>162</v>
      </c>
      <c r="E107" s="127">
        <v>1</v>
      </c>
      <c r="F107" s="127">
        <v>100</v>
      </c>
      <c r="G107" s="128">
        <f t="shared" si="54"/>
        <v>100</v>
      </c>
      <c r="H107" s="129"/>
      <c r="I107" s="129"/>
      <c r="J107" s="129">
        <v>-3.2899999999999999E-2</v>
      </c>
      <c r="K107" s="129">
        <f t="shared" si="55"/>
        <v>-3.2899999999999999E-2</v>
      </c>
      <c r="L107" s="126" t="s">
        <v>162</v>
      </c>
      <c r="M107" s="127">
        <v>1</v>
      </c>
      <c r="N107" s="127">
        <v>100</v>
      </c>
      <c r="O107" s="128">
        <f t="shared" si="56"/>
        <v>100</v>
      </c>
      <c r="P107" s="129"/>
      <c r="Q107" s="129"/>
      <c r="R107" s="129">
        <v>-3.2899999999999999E-2</v>
      </c>
      <c r="S107" s="129">
        <f t="shared" si="57"/>
        <v>-3.2899999999999999E-2</v>
      </c>
      <c r="AA107" s="92">
        <v>0</v>
      </c>
      <c r="AZ107" s="92">
        <v>2</v>
      </c>
      <c r="BA107" s="92">
        <f t="shared" si="58"/>
        <v>0</v>
      </c>
      <c r="BB107" s="92">
        <f t="shared" si="59"/>
        <v>100</v>
      </c>
      <c r="BC107" s="92">
        <f t="shared" si="60"/>
        <v>0</v>
      </c>
      <c r="BD107" s="92">
        <f t="shared" si="61"/>
        <v>0</v>
      </c>
      <c r="BE107" s="92">
        <f t="shared" si="62"/>
        <v>0</v>
      </c>
    </row>
    <row r="108" spans="1:57">
      <c r="A108" s="123">
        <v>59</v>
      </c>
      <c r="B108" s="124" t="s">
        <v>258</v>
      </c>
      <c r="C108" s="125" t="s">
        <v>259</v>
      </c>
      <c r="D108" s="126" t="s">
        <v>162</v>
      </c>
      <c r="E108" s="127">
        <v>1</v>
      </c>
      <c r="F108" s="127">
        <v>70</v>
      </c>
      <c r="G108" s="128">
        <f t="shared" si="54"/>
        <v>70</v>
      </c>
      <c r="H108" s="129"/>
      <c r="I108" s="129"/>
      <c r="J108" s="129">
        <v>-2.2800000000000001E-2</v>
      </c>
      <c r="K108" s="129">
        <f t="shared" si="55"/>
        <v>-2.2800000000000001E-2</v>
      </c>
      <c r="L108" s="126" t="s">
        <v>162</v>
      </c>
      <c r="M108" s="127">
        <v>1</v>
      </c>
      <c r="N108" s="127">
        <v>70</v>
      </c>
      <c r="O108" s="128">
        <f t="shared" si="56"/>
        <v>70</v>
      </c>
      <c r="P108" s="129"/>
      <c r="Q108" s="129"/>
      <c r="R108" s="129">
        <v>-2.2800000000000001E-2</v>
      </c>
      <c r="S108" s="129">
        <f t="shared" si="57"/>
        <v>-2.2800000000000001E-2</v>
      </c>
      <c r="AA108" s="92">
        <v>0</v>
      </c>
      <c r="AZ108" s="92">
        <v>2</v>
      </c>
      <c r="BA108" s="92">
        <f t="shared" si="58"/>
        <v>0</v>
      </c>
      <c r="BB108" s="92">
        <f t="shared" si="59"/>
        <v>70</v>
      </c>
      <c r="BC108" s="92">
        <f t="shared" si="60"/>
        <v>0</v>
      </c>
      <c r="BD108" s="92">
        <f t="shared" si="61"/>
        <v>0</v>
      </c>
      <c r="BE108" s="92">
        <f t="shared" si="62"/>
        <v>0</v>
      </c>
    </row>
    <row r="109" spans="1:57">
      <c r="A109" s="123">
        <v>60</v>
      </c>
      <c r="B109" s="124" t="s">
        <v>260</v>
      </c>
      <c r="C109" s="125" t="s">
        <v>261</v>
      </c>
      <c r="D109" s="126" t="s">
        <v>162</v>
      </c>
      <c r="E109" s="127">
        <v>1</v>
      </c>
      <c r="F109" s="127">
        <v>50</v>
      </c>
      <c r="G109" s="128">
        <f t="shared" si="54"/>
        <v>50</v>
      </c>
      <c r="H109" s="129"/>
      <c r="I109" s="129"/>
      <c r="J109" s="129">
        <v>-6.7000000000000004E-2</v>
      </c>
      <c r="K109" s="129">
        <f t="shared" si="55"/>
        <v>-6.7000000000000004E-2</v>
      </c>
      <c r="L109" s="126" t="s">
        <v>162</v>
      </c>
      <c r="M109" s="127">
        <v>1</v>
      </c>
      <c r="N109" s="127">
        <v>50</v>
      </c>
      <c r="O109" s="128">
        <f t="shared" si="56"/>
        <v>50</v>
      </c>
      <c r="P109" s="129"/>
      <c r="Q109" s="129"/>
      <c r="R109" s="129">
        <v>-6.7000000000000004E-2</v>
      </c>
      <c r="S109" s="129">
        <f t="shared" si="57"/>
        <v>-6.7000000000000004E-2</v>
      </c>
      <c r="AA109" s="92">
        <v>0</v>
      </c>
      <c r="AZ109" s="92">
        <v>2</v>
      </c>
      <c r="BA109" s="92">
        <f t="shared" si="58"/>
        <v>0</v>
      </c>
      <c r="BB109" s="92">
        <f t="shared" si="59"/>
        <v>50</v>
      </c>
      <c r="BC109" s="92">
        <f t="shared" si="60"/>
        <v>0</v>
      </c>
      <c r="BD109" s="92">
        <f t="shared" si="61"/>
        <v>0</v>
      </c>
      <c r="BE109" s="92">
        <f t="shared" si="62"/>
        <v>0</v>
      </c>
    </row>
    <row r="110" spans="1:57">
      <c r="A110" s="123">
        <v>61</v>
      </c>
      <c r="B110" s="124" t="s">
        <v>262</v>
      </c>
      <c r="C110" s="125" t="s">
        <v>263</v>
      </c>
      <c r="D110" s="126" t="s">
        <v>162</v>
      </c>
      <c r="E110" s="127">
        <v>2</v>
      </c>
      <c r="F110" s="127">
        <v>120</v>
      </c>
      <c r="G110" s="128">
        <f t="shared" si="54"/>
        <v>240</v>
      </c>
      <c r="H110" s="129"/>
      <c r="I110" s="129"/>
      <c r="J110" s="129">
        <v>-4.3499999999999997E-2</v>
      </c>
      <c r="K110" s="129">
        <f t="shared" si="55"/>
        <v>-8.6999999999999994E-2</v>
      </c>
      <c r="L110" s="126" t="s">
        <v>162</v>
      </c>
      <c r="M110" s="127">
        <v>2</v>
      </c>
      <c r="N110" s="127">
        <v>120</v>
      </c>
      <c r="O110" s="128">
        <f t="shared" si="56"/>
        <v>240</v>
      </c>
      <c r="P110" s="129"/>
      <c r="Q110" s="129"/>
      <c r="R110" s="129">
        <v>-4.3499999999999997E-2</v>
      </c>
      <c r="S110" s="129">
        <f t="shared" si="57"/>
        <v>-8.6999999999999994E-2</v>
      </c>
      <c r="AA110" s="92">
        <v>0</v>
      </c>
      <c r="AZ110" s="92">
        <v>2</v>
      </c>
      <c r="BA110" s="92">
        <f t="shared" si="58"/>
        <v>0</v>
      </c>
      <c r="BB110" s="92">
        <f t="shared" si="59"/>
        <v>240</v>
      </c>
      <c r="BC110" s="92">
        <f t="shared" si="60"/>
        <v>0</v>
      </c>
      <c r="BD110" s="92">
        <f t="shared" si="61"/>
        <v>0</v>
      </c>
      <c r="BE110" s="92">
        <f t="shared" si="62"/>
        <v>0</v>
      </c>
    </row>
    <row r="111" spans="1:57">
      <c r="A111" s="123">
        <v>62</v>
      </c>
      <c r="B111" s="124" t="s">
        <v>264</v>
      </c>
      <c r="C111" s="125" t="s">
        <v>265</v>
      </c>
      <c r="D111" s="126" t="s">
        <v>162</v>
      </c>
      <c r="E111" s="127">
        <v>1</v>
      </c>
      <c r="F111" s="127">
        <v>100</v>
      </c>
      <c r="G111" s="128">
        <f t="shared" si="54"/>
        <v>100</v>
      </c>
      <c r="H111" s="129"/>
      <c r="I111" s="129"/>
      <c r="J111" s="129">
        <v>0</v>
      </c>
      <c r="K111" s="129">
        <f t="shared" si="55"/>
        <v>0</v>
      </c>
      <c r="L111" s="126" t="s">
        <v>162</v>
      </c>
      <c r="M111" s="127">
        <v>1</v>
      </c>
      <c r="N111" s="127">
        <v>100</v>
      </c>
      <c r="O111" s="128">
        <f t="shared" si="56"/>
        <v>100</v>
      </c>
      <c r="P111" s="129"/>
      <c r="Q111" s="129"/>
      <c r="R111" s="129">
        <v>0</v>
      </c>
      <c r="S111" s="129">
        <f t="shared" si="57"/>
        <v>0</v>
      </c>
      <c r="AA111" s="92">
        <v>0</v>
      </c>
      <c r="AZ111" s="92">
        <v>2</v>
      </c>
      <c r="BA111" s="92">
        <f t="shared" si="58"/>
        <v>0</v>
      </c>
      <c r="BB111" s="92">
        <f t="shared" si="59"/>
        <v>100</v>
      </c>
      <c r="BC111" s="92">
        <f t="shared" si="60"/>
        <v>0</v>
      </c>
      <c r="BD111" s="92">
        <f t="shared" si="61"/>
        <v>0</v>
      </c>
      <c r="BE111" s="92">
        <f t="shared" si="62"/>
        <v>0</v>
      </c>
    </row>
    <row r="112" spans="1:57">
      <c r="A112" s="145" t="s">
        <v>93</v>
      </c>
      <c r="B112" s="146" t="s">
        <v>94</v>
      </c>
      <c r="C112" s="132" t="s">
        <v>266</v>
      </c>
      <c r="D112" s="126"/>
      <c r="E112" s="127"/>
      <c r="F112" s="127"/>
      <c r="G112" s="128"/>
      <c r="H112" s="129"/>
      <c r="I112" s="129"/>
      <c r="J112" s="129"/>
      <c r="K112" s="129"/>
      <c r="L112" s="147" t="s">
        <v>103</v>
      </c>
      <c r="M112" s="148">
        <v>1</v>
      </c>
      <c r="N112" s="148">
        <v>2250</v>
      </c>
      <c r="O112" s="149">
        <f t="shared" si="56"/>
        <v>2250</v>
      </c>
      <c r="P112" s="129"/>
      <c r="Q112" s="129"/>
      <c r="R112" s="129"/>
      <c r="S112" s="129"/>
    </row>
    <row r="113" spans="1:57">
      <c r="A113" s="123">
        <v>63</v>
      </c>
      <c r="B113" s="124" t="s">
        <v>267</v>
      </c>
      <c r="C113" s="125" t="s">
        <v>268</v>
      </c>
      <c r="D113" s="126" t="s">
        <v>162</v>
      </c>
      <c r="E113" s="127">
        <v>1</v>
      </c>
      <c r="F113" s="127">
        <v>950</v>
      </c>
      <c r="G113" s="128">
        <f t="shared" si="54"/>
        <v>950</v>
      </c>
      <c r="H113" s="129"/>
      <c r="I113" s="129"/>
      <c r="J113" s="129">
        <v>0</v>
      </c>
      <c r="K113" s="129">
        <f t="shared" si="55"/>
        <v>0</v>
      </c>
      <c r="L113" s="126" t="s">
        <v>162</v>
      </c>
      <c r="M113" s="127">
        <v>1</v>
      </c>
      <c r="N113" s="127">
        <v>950</v>
      </c>
      <c r="O113" s="128">
        <f t="shared" si="56"/>
        <v>950</v>
      </c>
      <c r="P113" s="129"/>
      <c r="Q113" s="129"/>
      <c r="R113" s="129">
        <v>0</v>
      </c>
      <c r="S113" s="129">
        <f t="shared" si="57"/>
        <v>0</v>
      </c>
      <c r="AA113" s="92">
        <v>0</v>
      </c>
      <c r="AZ113" s="92">
        <v>2</v>
      </c>
      <c r="BA113" s="92">
        <f>IF(AZ113=1,G113,0)</f>
        <v>0</v>
      </c>
      <c r="BB113" s="92">
        <f>IF(AZ113=2,G113,0)</f>
        <v>950</v>
      </c>
      <c r="BC113" s="92">
        <f>IF(AZ113=3,G113,0)</f>
        <v>0</v>
      </c>
      <c r="BD113" s="92">
        <f>IF(AZ113=4,G113,0)</f>
        <v>0</v>
      </c>
      <c r="BE113" s="92">
        <f>IF(AZ113=5,G113,0)</f>
        <v>0</v>
      </c>
    </row>
    <row r="114" spans="1:57" ht="25.5">
      <c r="A114" s="130" t="s">
        <v>93</v>
      </c>
      <c r="B114" s="131" t="s">
        <v>94</v>
      </c>
      <c r="C114" s="132" t="s">
        <v>269</v>
      </c>
      <c r="D114" s="126"/>
      <c r="E114" s="127"/>
      <c r="F114" s="127"/>
      <c r="G114" s="128"/>
      <c r="H114" s="129"/>
      <c r="I114" s="129"/>
      <c r="J114" s="129"/>
      <c r="K114" s="129"/>
      <c r="L114" s="133" t="s">
        <v>103</v>
      </c>
      <c r="M114" s="134">
        <v>1</v>
      </c>
      <c r="N114" s="134">
        <v>6400</v>
      </c>
      <c r="O114" s="135">
        <f t="shared" si="56"/>
        <v>6400</v>
      </c>
      <c r="P114" s="129"/>
      <c r="Q114" s="129"/>
      <c r="R114" s="129"/>
      <c r="S114" s="129"/>
    </row>
    <row r="115" spans="1:57">
      <c r="A115" s="123">
        <v>64</v>
      </c>
      <c r="B115" s="124" t="s">
        <v>270</v>
      </c>
      <c r="C115" s="125" t="s">
        <v>271</v>
      </c>
      <c r="D115" s="126" t="s">
        <v>103</v>
      </c>
      <c r="E115" s="127">
        <v>1</v>
      </c>
      <c r="F115" s="127">
        <v>750</v>
      </c>
      <c r="G115" s="128">
        <f t="shared" si="54"/>
        <v>750</v>
      </c>
      <c r="H115" s="129"/>
      <c r="I115" s="129"/>
      <c r="J115" s="129">
        <v>0</v>
      </c>
      <c r="K115" s="129">
        <f t="shared" si="55"/>
        <v>0</v>
      </c>
      <c r="L115" s="126"/>
      <c r="M115" s="127"/>
      <c r="N115" s="127"/>
      <c r="O115" s="127" t="s">
        <v>219</v>
      </c>
      <c r="P115" s="129"/>
      <c r="Q115" s="129"/>
      <c r="R115" s="129">
        <v>0</v>
      </c>
      <c r="S115" s="129">
        <f t="shared" si="57"/>
        <v>0</v>
      </c>
      <c r="AA115" s="92">
        <v>0</v>
      </c>
      <c r="AZ115" s="92">
        <v>2</v>
      </c>
      <c r="BA115" s="92">
        <f t="shared" ref="BA115:BA129" si="63">IF(AZ115=1,G115,0)</f>
        <v>0</v>
      </c>
      <c r="BB115" s="92">
        <f t="shared" ref="BB115:BB129" si="64">IF(AZ115=2,G115,0)</f>
        <v>750</v>
      </c>
      <c r="BC115" s="92">
        <f t="shared" ref="BC115:BC129" si="65">IF(AZ115=3,G115,0)</f>
        <v>0</v>
      </c>
      <c r="BD115" s="92">
        <f t="shared" ref="BD115:BD129" si="66">IF(AZ115=4,G115,0)</f>
        <v>0</v>
      </c>
      <c r="BE115" s="92">
        <f t="shared" ref="BE115:BE129" si="67">IF(AZ115=5,G115,0)</f>
        <v>0</v>
      </c>
    </row>
    <row r="116" spans="1:57">
      <c r="A116" s="145" t="s">
        <v>93</v>
      </c>
      <c r="B116" s="146" t="s">
        <v>94</v>
      </c>
      <c r="C116" s="125" t="s">
        <v>272</v>
      </c>
      <c r="D116" s="126"/>
      <c r="E116" s="127"/>
      <c r="F116" s="127"/>
      <c r="G116" s="128"/>
      <c r="H116" s="129"/>
      <c r="I116" s="129"/>
      <c r="J116" s="129"/>
      <c r="K116" s="129"/>
      <c r="L116" s="147" t="s">
        <v>103</v>
      </c>
      <c r="M116" s="148">
        <v>1</v>
      </c>
      <c r="N116" s="148">
        <v>250</v>
      </c>
      <c r="O116" s="149">
        <f t="shared" ref="O116" si="68">M116*N116</f>
        <v>250</v>
      </c>
      <c r="P116" s="129"/>
      <c r="Q116" s="129"/>
      <c r="R116" s="129"/>
      <c r="S116" s="129"/>
    </row>
    <row r="117" spans="1:57" ht="18.75" customHeight="1">
      <c r="A117" s="123">
        <v>65</v>
      </c>
      <c r="B117" s="124" t="s">
        <v>273</v>
      </c>
      <c r="C117" s="125" t="s">
        <v>274</v>
      </c>
      <c r="D117" s="126" t="s">
        <v>162</v>
      </c>
      <c r="E117" s="127">
        <v>1</v>
      </c>
      <c r="F117" s="127">
        <v>2245</v>
      </c>
      <c r="G117" s="128">
        <f t="shared" si="54"/>
        <v>2245</v>
      </c>
      <c r="H117" s="129"/>
      <c r="I117" s="129"/>
      <c r="J117" s="129">
        <v>0</v>
      </c>
      <c r="K117" s="129">
        <f t="shared" si="55"/>
        <v>0</v>
      </c>
      <c r="L117" s="126"/>
      <c r="M117" s="127"/>
      <c r="N117" s="127"/>
      <c r="O117" s="127" t="s">
        <v>219</v>
      </c>
      <c r="P117" s="129"/>
      <c r="Q117" s="129"/>
      <c r="R117" s="129">
        <v>0</v>
      </c>
      <c r="S117" s="129">
        <f t="shared" si="57"/>
        <v>0</v>
      </c>
      <c r="AA117" s="92">
        <v>0</v>
      </c>
      <c r="AZ117" s="92">
        <v>2</v>
      </c>
      <c r="BA117" s="92">
        <f t="shared" si="63"/>
        <v>0</v>
      </c>
      <c r="BB117" s="92">
        <f t="shared" si="64"/>
        <v>2245</v>
      </c>
      <c r="BC117" s="92">
        <f t="shared" si="65"/>
        <v>0</v>
      </c>
      <c r="BD117" s="92">
        <f t="shared" si="66"/>
        <v>0</v>
      </c>
      <c r="BE117" s="92">
        <f t="shared" si="67"/>
        <v>0</v>
      </c>
    </row>
    <row r="118" spans="1:57" ht="15" customHeight="1">
      <c r="A118" s="145" t="s">
        <v>93</v>
      </c>
      <c r="B118" s="146" t="s">
        <v>94</v>
      </c>
      <c r="C118" s="125" t="s">
        <v>275</v>
      </c>
      <c r="D118" s="126"/>
      <c r="E118" s="127"/>
      <c r="F118" s="127"/>
      <c r="G118" s="128"/>
      <c r="H118" s="129"/>
      <c r="I118" s="129"/>
      <c r="J118" s="129"/>
      <c r="K118" s="129"/>
      <c r="L118" s="147" t="s">
        <v>162</v>
      </c>
      <c r="M118" s="148">
        <v>1</v>
      </c>
      <c r="N118" s="148">
        <v>2880</v>
      </c>
      <c r="O118" s="149">
        <f t="shared" ref="O118" si="69">M118*N118</f>
        <v>2880</v>
      </c>
      <c r="P118" s="129"/>
      <c r="Q118" s="129"/>
      <c r="R118" s="129"/>
      <c r="S118" s="129"/>
    </row>
    <row r="119" spans="1:57">
      <c r="A119" s="123">
        <v>66</v>
      </c>
      <c r="B119" s="124" t="s">
        <v>276</v>
      </c>
      <c r="C119" s="125" t="s">
        <v>277</v>
      </c>
      <c r="D119" s="126" t="s">
        <v>162</v>
      </c>
      <c r="E119" s="127">
        <v>1</v>
      </c>
      <c r="F119" s="127">
        <v>360</v>
      </c>
      <c r="G119" s="128">
        <f t="shared" si="54"/>
        <v>360</v>
      </c>
      <c r="H119" s="129"/>
      <c r="I119" s="129"/>
      <c r="J119" s="129">
        <v>0</v>
      </c>
      <c r="K119" s="129">
        <f t="shared" si="55"/>
        <v>0</v>
      </c>
      <c r="L119" s="126" t="s">
        <v>162</v>
      </c>
      <c r="M119" s="127">
        <v>1</v>
      </c>
      <c r="N119" s="127">
        <v>360</v>
      </c>
      <c r="O119" s="128">
        <f t="shared" si="56"/>
        <v>360</v>
      </c>
      <c r="P119" s="129"/>
      <c r="Q119" s="129"/>
      <c r="R119" s="129">
        <v>0</v>
      </c>
      <c r="S119" s="129">
        <f t="shared" si="57"/>
        <v>0</v>
      </c>
      <c r="AA119" s="92">
        <v>0</v>
      </c>
      <c r="AZ119" s="92">
        <v>2</v>
      </c>
      <c r="BA119" s="92">
        <f t="shared" si="63"/>
        <v>0</v>
      </c>
      <c r="BB119" s="92">
        <f t="shared" si="64"/>
        <v>360</v>
      </c>
      <c r="BC119" s="92">
        <f t="shared" si="65"/>
        <v>0</v>
      </c>
      <c r="BD119" s="92">
        <f t="shared" si="66"/>
        <v>0</v>
      </c>
      <c r="BE119" s="92">
        <f t="shared" si="67"/>
        <v>0</v>
      </c>
    </row>
    <row r="120" spans="1:57">
      <c r="A120" s="145" t="s">
        <v>93</v>
      </c>
      <c r="B120" s="146" t="s">
        <v>94</v>
      </c>
      <c r="C120" s="125" t="s">
        <v>278</v>
      </c>
      <c r="D120" s="126"/>
      <c r="E120" s="127"/>
      <c r="F120" s="127"/>
      <c r="G120" s="128"/>
      <c r="H120" s="129"/>
      <c r="I120" s="129"/>
      <c r="J120" s="129"/>
      <c r="K120" s="129"/>
      <c r="L120" s="147" t="s">
        <v>103</v>
      </c>
      <c r="M120" s="148">
        <v>1</v>
      </c>
      <c r="N120" s="148">
        <v>780</v>
      </c>
      <c r="O120" s="149">
        <f t="shared" si="56"/>
        <v>780</v>
      </c>
      <c r="P120" s="129"/>
      <c r="Q120" s="129"/>
      <c r="R120" s="129"/>
      <c r="S120" s="129"/>
    </row>
    <row r="121" spans="1:57" ht="25.5">
      <c r="A121" s="123">
        <v>67</v>
      </c>
      <c r="B121" s="124" t="s">
        <v>279</v>
      </c>
      <c r="C121" s="125" t="s">
        <v>280</v>
      </c>
      <c r="D121" s="126" t="s">
        <v>103</v>
      </c>
      <c r="E121" s="127">
        <v>2</v>
      </c>
      <c r="F121" s="127">
        <v>280</v>
      </c>
      <c r="G121" s="128">
        <f t="shared" si="54"/>
        <v>560</v>
      </c>
      <c r="H121" s="129"/>
      <c r="I121" s="129"/>
      <c r="J121" s="129">
        <v>0</v>
      </c>
      <c r="K121" s="129">
        <f t="shared" si="55"/>
        <v>0</v>
      </c>
      <c r="L121" s="126" t="s">
        <v>103</v>
      </c>
      <c r="M121" s="127">
        <v>1</v>
      </c>
      <c r="N121" s="127">
        <v>280</v>
      </c>
      <c r="O121" s="128">
        <f t="shared" si="56"/>
        <v>280</v>
      </c>
      <c r="P121" s="129"/>
      <c r="Q121" s="129"/>
      <c r="R121" s="129">
        <v>0</v>
      </c>
      <c r="S121" s="129">
        <f t="shared" si="57"/>
        <v>0</v>
      </c>
      <c r="AA121" s="92">
        <v>0</v>
      </c>
      <c r="AZ121" s="92">
        <v>2</v>
      </c>
      <c r="BA121" s="92">
        <f t="shared" si="63"/>
        <v>0</v>
      </c>
      <c r="BB121" s="92">
        <f t="shared" si="64"/>
        <v>560</v>
      </c>
      <c r="BC121" s="92">
        <f t="shared" si="65"/>
        <v>0</v>
      </c>
      <c r="BD121" s="92">
        <f t="shared" si="66"/>
        <v>0</v>
      </c>
      <c r="BE121" s="92">
        <f t="shared" si="67"/>
        <v>0</v>
      </c>
    </row>
    <row r="122" spans="1:57">
      <c r="A122" s="145" t="s">
        <v>93</v>
      </c>
      <c r="B122" s="146" t="s">
        <v>94</v>
      </c>
      <c r="C122" s="132" t="s">
        <v>281</v>
      </c>
      <c r="D122" s="147"/>
      <c r="E122" s="148"/>
      <c r="F122" s="148"/>
      <c r="G122" s="149"/>
      <c r="H122" s="150"/>
      <c r="I122" s="150"/>
      <c r="J122" s="150"/>
      <c r="K122" s="150"/>
      <c r="L122" s="147" t="s">
        <v>103</v>
      </c>
      <c r="M122" s="148">
        <v>1</v>
      </c>
      <c r="N122" s="148">
        <v>1080</v>
      </c>
      <c r="O122" s="149">
        <f t="shared" si="56"/>
        <v>1080</v>
      </c>
      <c r="P122" s="129"/>
      <c r="Q122" s="129"/>
      <c r="R122" s="129"/>
      <c r="S122" s="129"/>
    </row>
    <row r="123" spans="1:57">
      <c r="A123" s="145" t="s">
        <v>93</v>
      </c>
      <c r="B123" s="146" t="s">
        <v>94</v>
      </c>
      <c r="C123" s="132" t="s">
        <v>282</v>
      </c>
      <c r="D123" s="147"/>
      <c r="E123" s="148"/>
      <c r="F123" s="148"/>
      <c r="G123" s="149"/>
      <c r="H123" s="150"/>
      <c r="I123" s="150"/>
      <c r="J123" s="150"/>
      <c r="K123" s="150"/>
      <c r="L123" s="147" t="s">
        <v>103</v>
      </c>
      <c r="M123" s="148">
        <v>1</v>
      </c>
      <c r="N123" s="148">
        <v>1320</v>
      </c>
      <c r="O123" s="149">
        <f t="shared" si="56"/>
        <v>1320</v>
      </c>
      <c r="P123" s="129"/>
      <c r="Q123" s="129"/>
      <c r="R123" s="129"/>
      <c r="S123" s="129"/>
    </row>
    <row r="124" spans="1:57">
      <c r="A124" s="123">
        <v>68</v>
      </c>
      <c r="B124" s="124" t="s">
        <v>283</v>
      </c>
      <c r="C124" s="125" t="s">
        <v>284</v>
      </c>
      <c r="D124" s="126" t="s">
        <v>103</v>
      </c>
      <c r="E124" s="127">
        <v>1</v>
      </c>
      <c r="F124" s="127">
        <v>1540</v>
      </c>
      <c r="G124" s="128">
        <f t="shared" si="54"/>
        <v>1540</v>
      </c>
      <c r="H124" s="129"/>
      <c r="I124" s="129"/>
      <c r="J124" s="129">
        <v>0</v>
      </c>
      <c r="K124" s="129">
        <f t="shared" si="55"/>
        <v>0</v>
      </c>
      <c r="L124" s="126" t="s">
        <v>103</v>
      </c>
      <c r="M124" s="127">
        <v>1</v>
      </c>
      <c r="N124" s="127">
        <v>1540</v>
      </c>
      <c r="O124" s="128">
        <f t="shared" si="56"/>
        <v>1540</v>
      </c>
      <c r="P124" s="129"/>
      <c r="Q124" s="129"/>
      <c r="R124" s="129">
        <v>0</v>
      </c>
      <c r="S124" s="129">
        <f t="shared" si="57"/>
        <v>0</v>
      </c>
      <c r="AA124" s="92">
        <v>0</v>
      </c>
      <c r="AZ124" s="92">
        <v>2</v>
      </c>
      <c r="BA124" s="92">
        <f t="shared" si="63"/>
        <v>0</v>
      </c>
      <c r="BB124" s="92">
        <f t="shared" si="64"/>
        <v>1540</v>
      </c>
      <c r="BC124" s="92">
        <f t="shared" si="65"/>
        <v>0</v>
      </c>
      <c r="BD124" s="92">
        <f t="shared" si="66"/>
        <v>0</v>
      </c>
      <c r="BE124" s="92">
        <f t="shared" si="67"/>
        <v>0</v>
      </c>
    </row>
    <row r="125" spans="1:57">
      <c r="A125" s="123">
        <v>69</v>
      </c>
      <c r="B125" s="124" t="s">
        <v>285</v>
      </c>
      <c r="C125" s="125" t="s">
        <v>286</v>
      </c>
      <c r="D125" s="126" t="s">
        <v>162</v>
      </c>
      <c r="E125" s="127">
        <v>5</v>
      </c>
      <c r="F125" s="127">
        <v>30</v>
      </c>
      <c r="G125" s="128">
        <f t="shared" si="54"/>
        <v>150</v>
      </c>
      <c r="H125" s="129"/>
      <c r="I125" s="129"/>
      <c r="J125" s="129">
        <v>0</v>
      </c>
      <c r="K125" s="129">
        <f t="shared" si="55"/>
        <v>0</v>
      </c>
      <c r="L125" s="126" t="s">
        <v>162</v>
      </c>
      <c r="M125" s="127">
        <v>5</v>
      </c>
      <c r="N125" s="127">
        <v>30</v>
      </c>
      <c r="O125" s="128">
        <f t="shared" si="56"/>
        <v>150</v>
      </c>
      <c r="P125" s="129"/>
      <c r="Q125" s="129"/>
      <c r="R125" s="129">
        <v>0</v>
      </c>
      <c r="S125" s="129">
        <f t="shared" si="57"/>
        <v>0</v>
      </c>
      <c r="AA125" s="92">
        <v>0</v>
      </c>
      <c r="AZ125" s="92">
        <v>2</v>
      </c>
      <c r="BA125" s="92">
        <f t="shared" si="63"/>
        <v>0</v>
      </c>
      <c r="BB125" s="92">
        <f t="shared" si="64"/>
        <v>150</v>
      </c>
      <c r="BC125" s="92">
        <f t="shared" si="65"/>
        <v>0</v>
      </c>
      <c r="BD125" s="92">
        <f t="shared" si="66"/>
        <v>0</v>
      </c>
      <c r="BE125" s="92">
        <f t="shared" si="67"/>
        <v>0</v>
      </c>
    </row>
    <row r="126" spans="1:57" ht="25.5">
      <c r="A126" s="123">
        <v>70</v>
      </c>
      <c r="B126" s="124" t="s">
        <v>287</v>
      </c>
      <c r="C126" s="125" t="s">
        <v>288</v>
      </c>
      <c r="D126" s="126" t="s">
        <v>103</v>
      </c>
      <c r="E126" s="127">
        <v>1</v>
      </c>
      <c r="F126" s="127">
        <v>423</v>
      </c>
      <c r="G126" s="128">
        <f t="shared" si="54"/>
        <v>423</v>
      </c>
      <c r="H126" s="129"/>
      <c r="I126" s="129"/>
      <c r="J126" s="129">
        <v>0</v>
      </c>
      <c r="K126" s="129">
        <f t="shared" si="55"/>
        <v>0</v>
      </c>
      <c r="L126" s="126" t="s">
        <v>103</v>
      </c>
      <c r="M126" s="127">
        <v>1</v>
      </c>
      <c r="N126" s="127">
        <v>423</v>
      </c>
      <c r="O126" s="128">
        <f t="shared" si="56"/>
        <v>423</v>
      </c>
      <c r="P126" s="129"/>
      <c r="Q126" s="129"/>
      <c r="R126" s="129">
        <v>0</v>
      </c>
      <c r="S126" s="129">
        <f t="shared" si="57"/>
        <v>0</v>
      </c>
      <c r="AA126" s="92">
        <v>0</v>
      </c>
      <c r="AZ126" s="92">
        <v>2</v>
      </c>
      <c r="BA126" s="92">
        <f t="shared" si="63"/>
        <v>0</v>
      </c>
      <c r="BB126" s="92">
        <f t="shared" si="64"/>
        <v>423</v>
      </c>
      <c r="BC126" s="92">
        <f t="shared" si="65"/>
        <v>0</v>
      </c>
      <c r="BD126" s="92">
        <f t="shared" si="66"/>
        <v>0</v>
      </c>
      <c r="BE126" s="92">
        <f t="shared" si="67"/>
        <v>0</v>
      </c>
    </row>
    <row r="127" spans="1:57">
      <c r="A127" s="123">
        <v>71</v>
      </c>
      <c r="B127" s="124" t="s">
        <v>289</v>
      </c>
      <c r="C127" s="125" t="s">
        <v>290</v>
      </c>
      <c r="D127" s="126" t="s">
        <v>103</v>
      </c>
      <c r="E127" s="127">
        <v>1</v>
      </c>
      <c r="F127" s="127">
        <v>468</v>
      </c>
      <c r="G127" s="128">
        <f t="shared" si="54"/>
        <v>468</v>
      </c>
      <c r="H127" s="129"/>
      <c r="I127" s="129"/>
      <c r="J127" s="129">
        <v>0</v>
      </c>
      <c r="K127" s="129">
        <f t="shared" si="55"/>
        <v>0</v>
      </c>
      <c r="L127" s="126" t="s">
        <v>103</v>
      </c>
      <c r="M127" s="127">
        <v>1</v>
      </c>
      <c r="N127" s="127">
        <v>468</v>
      </c>
      <c r="O127" s="128">
        <f t="shared" si="56"/>
        <v>468</v>
      </c>
      <c r="P127" s="129"/>
      <c r="Q127" s="129"/>
      <c r="R127" s="129">
        <v>0</v>
      </c>
      <c r="S127" s="129">
        <f t="shared" si="57"/>
        <v>0</v>
      </c>
      <c r="AA127" s="92">
        <v>0</v>
      </c>
      <c r="AZ127" s="92">
        <v>2</v>
      </c>
      <c r="BA127" s="92">
        <f t="shared" si="63"/>
        <v>0</v>
      </c>
      <c r="BB127" s="92">
        <f t="shared" si="64"/>
        <v>468</v>
      </c>
      <c r="BC127" s="92">
        <f t="shared" si="65"/>
        <v>0</v>
      </c>
      <c r="BD127" s="92">
        <f t="shared" si="66"/>
        <v>0</v>
      </c>
      <c r="BE127" s="92">
        <f t="shared" si="67"/>
        <v>0</v>
      </c>
    </row>
    <row r="128" spans="1:57">
      <c r="A128" s="123">
        <v>72</v>
      </c>
      <c r="B128" s="124" t="s">
        <v>291</v>
      </c>
      <c r="C128" s="125" t="s">
        <v>292</v>
      </c>
      <c r="D128" s="126" t="s">
        <v>103</v>
      </c>
      <c r="E128" s="127">
        <v>1</v>
      </c>
      <c r="F128" s="127">
        <v>291</v>
      </c>
      <c r="G128" s="128">
        <f t="shared" si="54"/>
        <v>291</v>
      </c>
      <c r="H128" s="129"/>
      <c r="I128" s="129"/>
      <c r="J128" s="129">
        <v>0</v>
      </c>
      <c r="K128" s="129">
        <f t="shared" si="55"/>
        <v>0</v>
      </c>
      <c r="L128" s="126" t="s">
        <v>103</v>
      </c>
      <c r="M128" s="127">
        <v>1</v>
      </c>
      <c r="N128" s="127">
        <v>291</v>
      </c>
      <c r="O128" s="128">
        <f t="shared" si="56"/>
        <v>291</v>
      </c>
      <c r="P128" s="129"/>
      <c r="Q128" s="129"/>
      <c r="R128" s="129">
        <v>0</v>
      </c>
      <c r="S128" s="129">
        <f t="shared" si="57"/>
        <v>0</v>
      </c>
      <c r="AA128" s="92">
        <v>0</v>
      </c>
      <c r="AZ128" s="92">
        <v>2</v>
      </c>
      <c r="BA128" s="92">
        <f t="shared" si="63"/>
        <v>0</v>
      </c>
      <c r="BB128" s="92">
        <f t="shared" si="64"/>
        <v>291</v>
      </c>
      <c r="BC128" s="92">
        <f t="shared" si="65"/>
        <v>0</v>
      </c>
      <c r="BD128" s="92">
        <f t="shared" si="66"/>
        <v>0</v>
      </c>
      <c r="BE128" s="92">
        <f t="shared" si="67"/>
        <v>0</v>
      </c>
    </row>
    <row r="129" spans="1:57">
      <c r="A129" s="123">
        <v>73</v>
      </c>
      <c r="B129" s="124" t="s">
        <v>293</v>
      </c>
      <c r="C129" s="125" t="s">
        <v>294</v>
      </c>
      <c r="D129" s="126" t="s">
        <v>103</v>
      </c>
      <c r="E129" s="127">
        <v>2</v>
      </c>
      <c r="F129" s="127">
        <v>255</v>
      </c>
      <c r="G129" s="128">
        <f t="shared" si="54"/>
        <v>510</v>
      </c>
      <c r="H129" s="129"/>
      <c r="I129" s="129"/>
      <c r="J129" s="129">
        <v>0</v>
      </c>
      <c r="K129" s="129">
        <f t="shared" si="55"/>
        <v>0</v>
      </c>
      <c r="L129" s="126" t="s">
        <v>103</v>
      </c>
      <c r="M129" s="127">
        <v>2</v>
      </c>
      <c r="N129" s="127">
        <v>255</v>
      </c>
      <c r="O129" s="128">
        <f t="shared" si="56"/>
        <v>510</v>
      </c>
      <c r="P129" s="129"/>
      <c r="Q129" s="129"/>
      <c r="R129" s="129">
        <v>0</v>
      </c>
      <c r="S129" s="129">
        <f t="shared" si="57"/>
        <v>0</v>
      </c>
      <c r="AA129" s="92">
        <v>0</v>
      </c>
      <c r="AZ129" s="92">
        <v>2</v>
      </c>
      <c r="BA129" s="92">
        <f t="shared" si="63"/>
        <v>0</v>
      </c>
      <c r="BB129" s="92">
        <f t="shared" si="64"/>
        <v>510</v>
      </c>
      <c r="BC129" s="92">
        <f t="shared" si="65"/>
        <v>0</v>
      </c>
      <c r="BD129" s="92">
        <f t="shared" si="66"/>
        <v>0</v>
      </c>
      <c r="BE129" s="92">
        <f t="shared" si="67"/>
        <v>0</v>
      </c>
    </row>
    <row r="130" spans="1:57">
      <c r="A130" s="136"/>
      <c r="B130" s="137" t="s">
        <v>104</v>
      </c>
      <c r="C130" s="138" t="str">
        <f>CONCATENATE(B104," ",C104)</f>
        <v>725 Zařizovací předměty</v>
      </c>
      <c r="D130" s="139"/>
      <c r="E130" s="140"/>
      <c r="F130" s="140"/>
      <c r="G130" s="141">
        <f>SUM(G105:G129)</f>
        <v>8907</v>
      </c>
      <c r="H130" s="142"/>
      <c r="I130" s="143"/>
      <c r="J130" s="142"/>
      <c r="K130" s="143">
        <f>SUM(K104:K129)</f>
        <v>-0.26336000000000004</v>
      </c>
      <c r="L130" s="139"/>
      <c r="M130" s="140"/>
      <c r="N130" s="140"/>
      <c r="O130" s="141">
        <f>SUM(O105:O129)</f>
        <v>20592</v>
      </c>
      <c r="P130" s="142"/>
      <c r="Q130" s="143"/>
      <c r="R130" s="142"/>
      <c r="S130" s="143">
        <f>SUM(S104:S129)</f>
        <v>-0.26336000000000004</v>
      </c>
      <c r="BA130" s="144">
        <f>SUM(BA104:BA129)</f>
        <v>0</v>
      </c>
      <c r="BB130" s="144">
        <f>SUM(BB104:BB129)</f>
        <v>8907</v>
      </c>
      <c r="BC130" s="144">
        <f>SUM(BC104:BC129)</f>
        <v>0</v>
      </c>
      <c r="BD130" s="144">
        <f>SUM(BD104:BD129)</f>
        <v>0</v>
      </c>
      <c r="BE130" s="144">
        <f>SUM(BE104:BE129)</f>
        <v>0</v>
      </c>
    </row>
    <row r="131" spans="1:57">
      <c r="A131" s="116" t="s">
        <v>87</v>
      </c>
      <c r="B131" s="117" t="s">
        <v>295</v>
      </c>
      <c r="C131" s="118" t="s">
        <v>296</v>
      </c>
      <c r="D131" s="119"/>
      <c r="E131" s="120"/>
      <c r="F131" s="120"/>
      <c r="G131" s="121"/>
      <c r="H131" s="122"/>
      <c r="I131" s="122"/>
      <c r="J131" s="122"/>
      <c r="K131" s="122"/>
      <c r="L131" s="119"/>
      <c r="M131" s="120"/>
      <c r="N131" s="120"/>
      <c r="O131" s="121"/>
      <c r="P131" s="122"/>
      <c r="Q131" s="122"/>
      <c r="R131" s="122"/>
      <c r="S131" s="122"/>
    </row>
    <row r="132" spans="1:57">
      <c r="A132" s="123">
        <v>74</v>
      </c>
      <c r="B132" s="124" t="s">
        <v>297</v>
      </c>
      <c r="C132" s="125" t="s">
        <v>298</v>
      </c>
      <c r="D132" s="126" t="s">
        <v>103</v>
      </c>
      <c r="E132" s="127">
        <v>1</v>
      </c>
      <c r="F132" s="127">
        <v>950</v>
      </c>
      <c r="G132" s="128">
        <f t="shared" ref="G132:G133" si="70">E132*F132</f>
        <v>950</v>
      </c>
      <c r="H132" s="129">
        <v>0</v>
      </c>
      <c r="I132" s="129">
        <f>E132*H132</f>
        <v>0</v>
      </c>
      <c r="J132" s="129">
        <v>0</v>
      </c>
      <c r="K132" s="129">
        <f>E132*J132</f>
        <v>0</v>
      </c>
      <c r="L132" s="126" t="s">
        <v>103</v>
      </c>
      <c r="M132" s="127">
        <v>1</v>
      </c>
      <c r="N132" s="127">
        <v>950</v>
      </c>
      <c r="O132" s="127" t="s">
        <v>219</v>
      </c>
      <c r="P132" s="129">
        <v>0</v>
      </c>
      <c r="Q132" s="129">
        <f>M132*P132</f>
        <v>0</v>
      </c>
      <c r="R132" s="129">
        <v>0</v>
      </c>
      <c r="S132" s="129">
        <f>M132*R132</f>
        <v>0</v>
      </c>
      <c r="AA132" s="92">
        <v>0</v>
      </c>
      <c r="AZ132" s="92">
        <v>2</v>
      </c>
      <c r="BA132" s="92">
        <f>IF(AZ132=1,G132,0)</f>
        <v>0</v>
      </c>
      <c r="BB132" s="92">
        <f>IF(AZ132=2,G132,0)</f>
        <v>950</v>
      </c>
      <c r="BC132" s="92">
        <f>IF(AZ132=3,G132,0)</f>
        <v>0</v>
      </c>
      <c r="BD132" s="92">
        <f>IF(AZ132=4,G132,0)</f>
        <v>0</v>
      </c>
      <c r="BE132" s="92">
        <f>IF(AZ132=5,G132,0)</f>
        <v>0</v>
      </c>
    </row>
    <row r="133" spans="1:57">
      <c r="A133" s="123">
        <v>75</v>
      </c>
      <c r="B133" s="124" t="s">
        <v>299</v>
      </c>
      <c r="C133" s="125" t="s">
        <v>300</v>
      </c>
      <c r="D133" s="126" t="s">
        <v>113</v>
      </c>
      <c r="E133" s="127">
        <v>3.2</v>
      </c>
      <c r="F133" s="127">
        <v>220</v>
      </c>
      <c r="G133" s="128">
        <f t="shared" si="70"/>
        <v>704</v>
      </c>
      <c r="H133" s="129">
        <v>0</v>
      </c>
      <c r="I133" s="129">
        <f>E133*H133</f>
        <v>0</v>
      </c>
      <c r="J133" s="129">
        <v>0</v>
      </c>
      <c r="K133" s="129">
        <f>E133*J133</f>
        <v>0</v>
      </c>
      <c r="L133" s="126" t="s">
        <v>113</v>
      </c>
      <c r="M133" s="127">
        <v>3.2</v>
      </c>
      <c r="N133" s="127">
        <v>220</v>
      </c>
      <c r="O133" s="128">
        <f t="shared" ref="O133" si="71">M133*N133</f>
        <v>704</v>
      </c>
      <c r="P133" s="129">
        <v>0</v>
      </c>
      <c r="Q133" s="129">
        <f>M133*P133</f>
        <v>0</v>
      </c>
      <c r="R133" s="129">
        <v>0</v>
      </c>
      <c r="S133" s="129">
        <f>M133*R133</f>
        <v>0</v>
      </c>
      <c r="AA133" s="92">
        <v>0</v>
      </c>
      <c r="AZ133" s="92">
        <v>2</v>
      </c>
      <c r="BA133" s="92">
        <f>IF(AZ133=1,G133,0)</f>
        <v>0</v>
      </c>
      <c r="BB133" s="92">
        <f>IF(AZ133=2,G133,0)</f>
        <v>704</v>
      </c>
      <c r="BC133" s="92">
        <f>IF(AZ133=3,G133,0)</f>
        <v>0</v>
      </c>
      <c r="BD133" s="92">
        <f>IF(AZ133=4,G133,0)</f>
        <v>0</v>
      </c>
      <c r="BE133" s="92">
        <f>IF(AZ133=5,G133,0)</f>
        <v>0</v>
      </c>
    </row>
    <row r="134" spans="1:57">
      <c r="A134" s="136"/>
      <c r="B134" s="137" t="s">
        <v>104</v>
      </c>
      <c r="C134" s="138" t="str">
        <f>CONCATENATE(B131," ",C131)</f>
        <v>728 VZT</v>
      </c>
      <c r="D134" s="139"/>
      <c r="E134" s="140"/>
      <c r="F134" s="140"/>
      <c r="G134" s="141">
        <f>SUM(G132:G133)</f>
        <v>1654</v>
      </c>
      <c r="H134" s="142"/>
      <c r="I134" s="143">
        <f>SUM(I131:I133)</f>
        <v>0</v>
      </c>
      <c r="J134" s="142"/>
      <c r="K134" s="143">
        <f>SUM(K131:K133)</f>
        <v>0</v>
      </c>
      <c r="L134" s="139"/>
      <c r="M134" s="140"/>
      <c r="N134" s="140"/>
      <c r="O134" s="141">
        <f>SUM(O132:O133)</f>
        <v>704</v>
      </c>
      <c r="P134" s="142"/>
      <c r="Q134" s="143">
        <f>SUM(Q131:Q133)</f>
        <v>0</v>
      </c>
      <c r="R134" s="142"/>
      <c r="S134" s="143">
        <f>SUM(S131:S133)</f>
        <v>0</v>
      </c>
      <c r="BA134" s="144">
        <f>SUM(BA131:BA133)</f>
        <v>0</v>
      </c>
      <c r="BB134" s="144">
        <f>SUM(BB131:BB133)</f>
        <v>1654</v>
      </c>
      <c r="BC134" s="144">
        <f>SUM(BC131:BC133)</f>
        <v>0</v>
      </c>
      <c r="BD134" s="144">
        <f>SUM(BD131:BD133)</f>
        <v>0</v>
      </c>
      <c r="BE134" s="144">
        <f>SUM(BE131:BE133)</f>
        <v>0</v>
      </c>
    </row>
    <row r="135" spans="1:57">
      <c r="A135" s="116" t="s">
        <v>87</v>
      </c>
      <c r="B135" s="117" t="s">
        <v>301</v>
      </c>
      <c r="C135" s="118" t="s">
        <v>302</v>
      </c>
      <c r="D135" s="119"/>
      <c r="E135" s="120"/>
      <c r="F135" s="120"/>
      <c r="G135" s="121"/>
      <c r="H135" s="122"/>
      <c r="I135" s="122"/>
      <c r="J135" s="122"/>
      <c r="K135" s="122"/>
      <c r="L135" s="119"/>
      <c r="M135" s="120"/>
      <c r="N135" s="120"/>
      <c r="O135" s="121"/>
      <c r="P135" s="122"/>
      <c r="Q135" s="122"/>
      <c r="R135" s="122"/>
      <c r="S135" s="122"/>
    </row>
    <row r="136" spans="1:57" ht="38.25">
      <c r="A136" s="123">
        <v>76</v>
      </c>
      <c r="B136" s="124" t="s">
        <v>303</v>
      </c>
      <c r="C136" s="125" t="s">
        <v>398</v>
      </c>
      <c r="D136" s="126" t="s">
        <v>162</v>
      </c>
      <c r="E136" s="127">
        <v>1</v>
      </c>
      <c r="F136" s="220">
        <v>92000</v>
      </c>
      <c r="G136" s="128">
        <f>E136*F136</f>
        <v>92000</v>
      </c>
      <c r="H136" s="129"/>
      <c r="I136" s="129"/>
      <c r="J136" s="129">
        <v>0</v>
      </c>
      <c r="K136" s="129">
        <f>E136*J136</f>
        <v>0</v>
      </c>
      <c r="L136" s="126" t="s">
        <v>162</v>
      </c>
      <c r="M136" s="127">
        <v>1</v>
      </c>
      <c r="N136" s="220">
        <v>92000</v>
      </c>
      <c r="O136" s="128">
        <f>M136*N136</f>
        <v>92000</v>
      </c>
      <c r="P136" s="129"/>
      <c r="Q136" s="129"/>
      <c r="R136" s="129">
        <v>0</v>
      </c>
      <c r="S136" s="129">
        <f>M136*R136</f>
        <v>0</v>
      </c>
      <c r="AA136" s="92">
        <v>0</v>
      </c>
      <c r="AZ136" s="92">
        <v>2</v>
      </c>
      <c r="BA136" s="92">
        <f>IF(AZ136=1,G136,0)</f>
        <v>0</v>
      </c>
      <c r="BB136" s="92">
        <f>IF(AZ136=2,G136,0)</f>
        <v>92000</v>
      </c>
      <c r="BC136" s="92">
        <f>IF(AZ136=3,G136,0)</f>
        <v>0</v>
      </c>
      <c r="BD136" s="92">
        <f>IF(AZ136=4,G136,0)</f>
        <v>0</v>
      </c>
      <c r="BE136" s="92">
        <f>IF(AZ136=5,G136,0)</f>
        <v>0</v>
      </c>
    </row>
    <row r="137" spans="1:57" ht="25.5">
      <c r="A137" s="130" t="s">
        <v>93</v>
      </c>
      <c r="B137" s="131" t="s">
        <v>94</v>
      </c>
      <c r="C137" s="132" t="s">
        <v>305</v>
      </c>
      <c r="D137" s="126"/>
      <c r="E137" s="127"/>
      <c r="F137" s="127"/>
      <c r="G137" s="128"/>
      <c r="H137" s="129"/>
      <c r="I137" s="129"/>
      <c r="J137" s="129"/>
      <c r="K137" s="129"/>
      <c r="L137" s="133" t="s">
        <v>162</v>
      </c>
      <c r="M137" s="134">
        <v>1</v>
      </c>
      <c r="N137" s="134">
        <v>2500</v>
      </c>
      <c r="O137" s="135">
        <f>M137*N137</f>
        <v>2500</v>
      </c>
      <c r="P137" s="129"/>
      <c r="Q137" s="129"/>
      <c r="R137" s="129"/>
      <c r="S137" s="129"/>
    </row>
    <row r="138" spans="1:57">
      <c r="A138" s="145" t="s">
        <v>93</v>
      </c>
      <c r="B138" s="146" t="s">
        <v>94</v>
      </c>
      <c r="C138" s="132" t="s">
        <v>306</v>
      </c>
      <c r="D138" s="126"/>
      <c r="E138" s="127"/>
      <c r="F138" s="127"/>
      <c r="G138" s="128"/>
      <c r="H138" s="129"/>
      <c r="I138" s="129"/>
      <c r="J138" s="129"/>
      <c r="K138" s="129"/>
      <c r="L138" s="133" t="s">
        <v>162</v>
      </c>
      <c r="M138" s="134">
        <v>1</v>
      </c>
      <c r="N138" s="134">
        <v>1830</v>
      </c>
      <c r="O138" s="135">
        <f>M138*N138</f>
        <v>1830</v>
      </c>
      <c r="P138" s="129"/>
      <c r="Q138" s="129"/>
      <c r="R138" s="129"/>
      <c r="S138" s="129"/>
    </row>
    <row r="139" spans="1:57">
      <c r="A139" s="136"/>
      <c r="B139" s="137" t="s">
        <v>104</v>
      </c>
      <c r="C139" s="138" t="str">
        <f>CONCATENATE(B135," ",C135)</f>
        <v>731 Vytápění</v>
      </c>
      <c r="D139" s="139"/>
      <c r="E139" s="140"/>
      <c r="F139" s="140"/>
      <c r="G139" s="141">
        <f>SUM(G136)</f>
        <v>92000</v>
      </c>
      <c r="H139" s="142"/>
      <c r="I139" s="143"/>
      <c r="J139" s="142"/>
      <c r="K139" s="143">
        <f>SUM(K135:K136)</f>
        <v>0</v>
      </c>
      <c r="L139" s="139"/>
      <c r="M139" s="140"/>
      <c r="N139" s="140"/>
      <c r="O139" s="141">
        <f>SUM(O136:O138)</f>
        <v>96330</v>
      </c>
      <c r="P139" s="142"/>
      <c r="Q139" s="143"/>
      <c r="R139" s="142"/>
      <c r="S139" s="143">
        <f>SUM(S135:S136)</f>
        <v>0</v>
      </c>
      <c r="BA139" s="144">
        <f>SUM(BA135:BA136)</f>
        <v>0</v>
      </c>
      <c r="BB139" s="144">
        <f>SUM(BB135:BB136)</f>
        <v>92000</v>
      </c>
      <c r="BC139" s="144">
        <f>SUM(BC135:BC136)</f>
        <v>0</v>
      </c>
      <c r="BD139" s="144">
        <f>SUM(BD135:BD136)</f>
        <v>0</v>
      </c>
      <c r="BE139" s="144">
        <f>SUM(BE135:BE136)</f>
        <v>0</v>
      </c>
    </row>
    <row r="140" spans="1:57">
      <c r="A140" s="116" t="s">
        <v>87</v>
      </c>
      <c r="B140" s="117" t="s">
        <v>308</v>
      </c>
      <c r="C140" s="118" t="s">
        <v>309</v>
      </c>
      <c r="D140" s="119"/>
      <c r="E140" s="120"/>
      <c r="F140" s="120"/>
      <c r="G140" s="121"/>
      <c r="H140" s="122"/>
      <c r="I140" s="122"/>
      <c r="J140" s="122"/>
      <c r="K140" s="122"/>
      <c r="L140" s="119"/>
      <c r="M140" s="120"/>
      <c r="N140" s="120"/>
      <c r="O140" s="121"/>
      <c r="P140" s="122"/>
      <c r="Q140" s="122"/>
      <c r="R140" s="122"/>
      <c r="S140" s="122"/>
    </row>
    <row r="141" spans="1:57">
      <c r="A141" s="123">
        <v>77</v>
      </c>
      <c r="B141" s="124" t="s">
        <v>311</v>
      </c>
      <c r="C141" s="125" t="s">
        <v>312</v>
      </c>
      <c r="D141" s="126" t="s">
        <v>92</v>
      </c>
      <c r="E141" s="127">
        <v>36.799999999999997</v>
      </c>
      <c r="F141" s="127">
        <v>215</v>
      </c>
      <c r="G141" s="128">
        <f t="shared" ref="G141:G143" si="72">E141*F141</f>
        <v>7911.9999999999991</v>
      </c>
      <c r="H141" s="129"/>
      <c r="I141" s="129"/>
      <c r="J141" s="129">
        <v>-0.03</v>
      </c>
      <c r="K141" s="129">
        <f>E141*J141</f>
        <v>-1.1039999999999999</v>
      </c>
      <c r="L141" s="126" t="s">
        <v>92</v>
      </c>
      <c r="M141" s="127">
        <v>36.799999999999997</v>
      </c>
      <c r="N141" s="127">
        <v>215</v>
      </c>
      <c r="O141" s="128">
        <f t="shared" ref="O141" si="73">M141*N141</f>
        <v>7911.9999999999991</v>
      </c>
      <c r="P141" s="129"/>
      <c r="Q141" s="129"/>
      <c r="R141" s="129">
        <v>-0.03</v>
      </c>
      <c r="S141" s="129">
        <f>M141*R141</f>
        <v>-1.1039999999999999</v>
      </c>
      <c r="AA141" s="92">
        <v>0</v>
      </c>
      <c r="AZ141" s="92">
        <v>2</v>
      </c>
      <c r="BA141" s="92">
        <f>IF(AZ141=1,G141,0)</f>
        <v>0</v>
      </c>
      <c r="BB141" s="92">
        <f>IF(AZ141=2,G141,0)</f>
        <v>7911.9999999999991</v>
      </c>
      <c r="BC141" s="92">
        <f>IF(AZ141=3,G141,0)</f>
        <v>0</v>
      </c>
      <c r="BD141" s="92">
        <f>IF(AZ141=4,G141,0)</f>
        <v>0</v>
      </c>
      <c r="BE141" s="92">
        <f>IF(AZ141=5,G141,0)</f>
        <v>0</v>
      </c>
    </row>
    <row r="142" spans="1:57" ht="25.5">
      <c r="A142" s="277">
        <v>78</v>
      </c>
      <c r="B142" s="278" t="s">
        <v>313</v>
      </c>
      <c r="C142" s="279" t="s">
        <v>314</v>
      </c>
      <c r="D142" s="280" t="s">
        <v>92</v>
      </c>
      <c r="E142" s="281">
        <v>36.799999999999997</v>
      </c>
      <c r="F142" s="281">
        <v>185</v>
      </c>
      <c r="G142" s="282">
        <f t="shared" si="72"/>
        <v>6807.9999999999991</v>
      </c>
      <c r="H142" s="283"/>
      <c r="I142" s="283"/>
      <c r="J142" s="283">
        <v>0</v>
      </c>
      <c r="K142" s="283">
        <f>E142*J142</f>
        <v>0</v>
      </c>
      <c r="L142" s="280"/>
      <c r="M142" s="281"/>
      <c r="N142" s="281"/>
      <c r="O142" s="281" t="s">
        <v>219</v>
      </c>
      <c r="P142" s="129"/>
      <c r="Q142" s="129"/>
      <c r="R142" s="129">
        <v>0</v>
      </c>
      <c r="S142" s="129">
        <f>M142*R142</f>
        <v>0</v>
      </c>
      <c r="AA142" s="92">
        <v>0</v>
      </c>
      <c r="AZ142" s="92">
        <v>2</v>
      </c>
      <c r="BA142" s="92">
        <f>IF(AZ142=1,G142,0)</f>
        <v>0</v>
      </c>
      <c r="BB142" s="92">
        <f>IF(AZ142=2,G142,0)</f>
        <v>6807.9999999999991</v>
      </c>
      <c r="BC142" s="92">
        <f>IF(AZ142=3,G142,0)</f>
        <v>0</v>
      </c>
      <c r="BD142" s="92">
        <f>IF(AZ142=4,G142,0)</f>
        <v>0</v>
      </c>
      <c r="BE142" s="92">
        <f>IF(AZ142=5,G142,0)</f>
        <v>0</v>
      </c>
    </row>
    <row r="143" spans="1:57" ht="25.5">
      <c r="A143" s="277">
        <v>79</v>
      </c>
      <c r="B143" s="278" t="s">
        <v>315</v>
      </c>
      <c r="C143" s="279" t="s">
        <v>316</v>
      </c>
      <c r="D143" s="280" t="s">
        <v>92</v>
      </c>
      <c r="E143" s="281">
        <v>36.799999999999997</v>
      </c>
      <c r="F143" s="281">
        <v>395</v>
      </c>
      <c r="G143" s="282">
        <f t="shared" si="72"/>
        <v>14535.999999999998</v>
      </c>
      <c r="H143" s="283"/>
      <c r="I143" s="283"/>
      <c r="J143" s="283">
        <v>0</v>
      </c>
      <c r="K143" s="283">
        <f>E143*J143</f>
        <v>0</v>
      </c>
      <c r="L143" s="280"/>
      <c r="M143" s="281"/>
      <c r="N143" s="281"/>
      <c r="O143" s="281" t="s">
        <v>219</v>
      </c>
      <c r="P143" s="129"/>
      <c r="Q143" s="129"/>
      <c r="R143" s="129">
        <v>0</v>
      </c>
      <c r="S143" s="129">
        <f>M143*R143</f>
        <v>0</v>
      </c>
      <c r="AA143" s="92">
        <v>0</v>
      </c>
      <c r="AZ143" s="92">
        <v>2</v>
      </c>
      <c r="BA143" s="92">
        <f>IF(AZ143=1,G143,0)</f>
        <v>0</v>
      </c>
      <c r="BB143" s="92">
        <f>IF(AZ143=2,G143,0)</f>
        <v>14535.999999999998</v>
      </c>
      <c r="BC143" s="92">
        <f>IF(AZ143=3,G143,0)</f>
        <v>0</v>
      </c>
      <c r="BD143" s="92">
        <f>IF(AZ143=4,G143,0)</f>
        <v>0</v>
      </c>
      <c r="BE143" s="92">
        <f>IF(AZ143=5,G143,0)</f>
        <v>0</v>
      </c>
    </row>
    <row r="144" spans="1:57">
      <c r="A144" s="136"/>
      <c r="B144" s="137" t="s">
        <v>104</v>
      </c>
      <c r="C144" s="138" t="str">
        <f>CONCATENATE(B140," ",C140)</f>
        <v>762 Konstrukce tesařské</v>
      </c>
      <c r="D144" s="139"/>
      <c r="E144" s="140"/>
      <c r="F144" s="140"/>
      <c r="G144" s="141">
        <f>SUM(G141:G143)</f>
        <v>29255.999999999996</v>
      </c>
      <c r="H144" s="142"/>
      <c r="I144" s="143"/>
      <c r="J144" s="142"/>
      <c r="K144" s="143">
        <f>SUM(K140:K143)</f>
        <v>-1.1039999999999999</v>
      </c>
      <c r="L144" s="139"/>
      <c r="M144" s="140"/>
      <c r="N144" s="140"/>
      <c r="O144" s="141">
        <f>SUM(O141:O143)</f>
        <v>7911.9999999999991</v>
      </c>
      <c r="P144" s="142"/>
      <c r="Q144" s="143"/>
      <c r="R144" s="142"/>
      <c r="S144" s="143">
        <f>SUM(S140:S143)</f>
        <v>-1.1039999999999999</v>
      </c>
      <c r="BA144" s="144">
        <f>SUM(BA140:BA143)</f>
        <v>0</v>
      </c>
      <c r="BB144" s="144">
        <f>SUM(BB140:BB143)</f>
        <v>29255.999999999996</v>
      </c>
      <c r="BC144" s="144">
        <f>SUM(BC140:BC143)</f>
        <v>0</v>
      </c>
      <c r="BD144" s="144">
        <f>SUM(BD140:BD143)</f>
        <v>0</v>
      </c>
      <c r="BE144" s="144">
        <f>SUM(BE140:BE143)</f>
        <v>0</v>
      </c>
    </row>
    <row r="145" spans="1:57">
      <c r="A145" s="116" t="s">
        <v>87</v>
      </c>
      <c r="B145" s="117" t="s">
        <v>317</v>
      </c>
      <c r="C145" s="118" t="s">
        <v>318</v>
      </c>
      <c r="D145" s="119"/>
      <c r="E145" s="120"/>
      <c r="F145" s="120"/>
      <c r="G145" s="121"/>
      <c r="H145" s="122"/>
      <c r="I145" s="122"/>
      <c r="J145" s="122"/>
      <c r="K145" s="122"/>
      <c r="L145" s="119"/>
      <c r="M145" s="120"/>
      <c r="N145" s="120"/>
      <c r="O145" s="121"/>
      <c r="P145" s="122"/>
      <c r="Q145" s="122"/>
      <c r="R145" s="122"/>
      <c r="S145" s="122"/>
    </row>
    <row r="146" spans="1:57" ht="25.5">
      <c r="A146" s="123">
        <v>80</v>
      </c>
      <c r="B146" s="124" t="s">
        <v>319</v>
      </c>
      <c r="C146" s="125" t="s">
        <v>399</v>
      </c>
      <c r="D146" s="126" t="s">
        <v>92</v>
      </c>
      <c r="E146" s="127">
        <v>2.4</v>
      </c>
      <c r="F146" s="127">
        <v>950</v>
      </c>
      <c r="G146" s="128">
        <f>E146*F146</f>
        <v>2280</v>
      </c>
      <c r="H146" s="129"/>
      <c r="I146" s="129"/>
      <c r="J146" s="129">
        <v>0</v>
      </c>
      <c r="K146" s="129">
        <f>E146*J146</f>
        <v>0</v>
      </c>
      <c r="L146" s="126" t="s">
        <v>92</v>
      </c>
      <c r="M146" s="127">
        <v>2.4</v>
      </c>
      <c r="N146" s="127">
        <v>950</v>
      </c>
      <c r="O146" s="128">
        <f>M146*N146</f>
        <v>2280</v>
      </c>
      <c r="P146" s="129"/>
      <c r="Q146" s="129"/>
      <c r="R146" s="129">
        <v>0</v>
      </c>
      <c r="S146" s="129">
        <f>M146*R146</f>
        <v>0</v>
      </c>
      <c r="AA146" s="92">
        <v>0</v>
      </c>
      <c r="AZ146" s="92">
        <v>2</v>
      </c>
      <c r="BA146" s="92">
        <f>IF(AZ146=1,G146,0)</f>
        <v>0</v>
      </c>
      <c r="BB146" s="92">
        <f>IF(AZ146=2,G146,0)</f>
        <v>2280</v>
      </c>
      <c r="BC146" s="92">
        <f>IF(AZ146=3,G146,0)</f>
        <v>0</v>
      </c>
      <c r="BD146" s="92">
        <f>IF(AZ146=4,G146,0)</f>
        <v>0</v>
      </c>
      <c r="BE146" s="92">
        <f>IF(AZ146=5,G146,0)</f>
        <v>0</v>
      </c>
    </row>
    <row r="147" spans="1:57">
      <c r="A147" s="136"/>
      <c r="B147" s="137" t="s">
        <v>104</v>
      </c>
      <c r="C147" s="138" t="str">
        <f>CONCATENATE(B145," ",C145)</f>
        <v>771 Podlahy z dlaždic a obklady</v>
      </c>
      <c r="D147" s="139"/>
      <c r="E147" s="140"/>
      <c r="F147" s="140"/>
      <c r="G147" s="141">
        <f>SUM(G146)</f>
        <v>2280</v>
      </c>
      <c r="H147" s="142"/>
      <c r="I147" s="143"/>
      <c r="J147" s="142"/>
      <c r="K147" s="143">
        <f>SUM(K145:K146)</f>
        <v>0</v>
      </c>
      <c r="L147" s="139"/>
      <c r="M147" s="140"/>
      <c r="N147" s="140"/>
      <c r="O147" s="141">
        <f>SUM(O146)</f>
        <v>2280</v>
      </c>
      <c r="P147" s="142"/>
      <c r="Q147" s="143"/>
      <c r="R147" s="142"/>
      <c r="S147" s="143">
        <f>SUM(S145:S146)</f>
        <v>0</v>
      </c>
      <c r="BA147" s="144">
        <f>SUM(BA145:BA146)</f>
        <v>0</v>
      </c>
      <c r="BB147" s="144">
        <f>SUM(BB145:BB146)</f>
        <v>2280</v>
      </c>
      <c r="BC147" s="144">
        <f>SUM(BC145:BC146)</f>
        <v>0</v>
      </c>
      <c r="BD147" s="144">
        <f>SUM(BD145:BD146)</f>
        <v>0</v>
      </c>
      <c r="BE147" s="144">
        <f>SUM(BE145:BE146)</f>
        <v>0</v>
      </c>
    </row>
    <row r="148" spans="1:57">
      <c r="A148" s="116" t="s">
        <v>87</v>
      </c>
      <c r="B148" s="117" t="s">
        <v>321</v>
      </c>
      <c r="C148" s="118" t="s">
        <v>322</v>
      </c>
      <c r="D148" s="119"/>
      <c r="E148" s="120"/>
      <c r="F148" s="120"/>
      <c r="G148" s="121"/>
      <c r="H148" s="122"/>
      <c r="I148" s="122"/>
      <c r="J148" s="122"/>
      <c r="K148" s="122"/>
      <c r="L148" s="119"/>
      <c r="M148" s="120"/>
      <c r="N148" s="120"/>
      <c r="O148" s="121"/>
      <c r="P148" s="122"/>
      <c r="Q148" s="122"/>
      <c r="R148" s="122"/>
      <c r="S148" s="122"/>
    </row>
    <row r="149" spans="1:57">
      <c r="A149" s="123">
        <v>81</v>
      </c>
      <c r="B149" s="124" t="s">
        <v>323</v>
      </c>
      <c r="C149" s="125" t="s">
        <v>324</v>
      </c>
      <c r="D149" s="126" t="s">
        <v>92</v>
      </c>
      <c r="E149" s="127">
        <v>36.799999999999997</v>
      </c>
      <c r="F149" s="127">
        <v>115</v>
      </c>
      <c r="G149" s="128">
        <f t="shared" ref="G149:G151" si="74">E149*F149</f>
        <v>4232</v>
      </c>
      <c r="H149" s="129"/>
      <c r="I149" s="129"/>
      <c r="J149" s="129">
        <v>-0.02</v>
      </c>
      <c r="K149" s="129">
        <f>E149*J149</f>
        <v>-0.73599999999999999</v>
      </c>
      <c r="L149" s="126" t="s">
        <v>92</v>
      </c>
      <c r="M149" s="127">
        <v>36.799999999999997</v>
      </c>
      <c r="N149" s="127">
        <v>115</v>
      </c>
      <c r="O149" s="128">
        <f t="shared" ref="O149:O151" si="75">M149*N149</f>
        <v>4232</v>
      </c>
      <c r="P149" s="129"/>
      <c r="Q149" s="129"/>
      <c r="R149" s="129">
        <v>-0.02</v>
      </c>
      <c r="S149" s="129">
        <f>M149*R149</f>
        <v>-0.73599999999999999</v>
      </c>
      <c r="AA149" s="92">
        <v>0</v>
      </c>
      <c r="AZ149" s="92">
        <v>2</v>
      </c>
      <c r="BA149" s="92">
        <f>IF(AZ149=1,G149,0)</f>
        <v>0</v>
      </c>
      <c r="BB149" s="92">
        <f>IF(AZ149=2,G149,0)</f>
        <v>4232</v>
      </c>
      <c r="BC149" s="92">
        <f>IF(AZ149=3,G149,0)</f>
        <v>0</v>
      </c>
      <c r="BD149" s="92">
        <f>IF(AZ149=4,G149,0)</f>
        <v>0</v>
      </c>
      <c r="BE149" s="92">
        <f>IF(AZ149=5,G149,0)</f>
        <v>0</v>
      </c>
    </row>
    <row r="150" spans="1:57" ht="25.5">
      <c r="A150" s="123">
        <v>82</v>
      </c>
      <c r="B150" s="124" t="s">
        <v>325</v>
      </c>
      <c r="C150" s="125" t="s">
        <v>400</v>
      </c>
      <c r="D150" s="126" t="s">
        <v>92</v>
      </c>
      <c r="E150" s="127">
        <v>36.799999999999997</v>
      </c>
      <c r="F150" s="127">
        <v>450</v>
      </c>
      <c r="G150" s="128">
        <f t="shared" si="74"/>
        <v>16560</v>
      </c>
      <c r="H150" s="129"/>
      <c r="I150" s="129"/>
      <c r="J150" s="129">
        <v>0</v>
      </c>
      <c r="K150" s="129">
        <f>E150*J150</f>
        <v>0</v>
      </c>
      <c r="L150" s="126" t="s">
        <v>92</v>
      </c>
      <c r="M150" s="127">
        <v>36.799999999999997</v>
      </c>
      <c r="N150" s="127">
        <v>450</v>
      </c>
      <c r="O150" s="128">
        <f t="shared" si="75"/>
        <v>16560</v>
      </c>
      <c r="P150" s="129"/>
      <c r="Q150" s="129"/>
      <c r="R150" s="129">
        <v>0</v>
      </c>
      <c r="S150" s="129">
        <f>M150*R150</f>
        <v>0</v>
      </c>
      <c r="AA150" s="92">
        <v>0</v>
      </c>
      <c r="AZ150" s="92">
        <v>2</v>
      </c>
      <c r="BA150" s="92">
        <f>IF(AZ150=1,G150,0)</f>
        <v>0</v>
      </c>
      <c r="BB150" s="92">
        <f>IF(AZ150=2,G150,0)</f>
        <v>16560</v>
      </c>
      <c r="BC150" s="92">
        <f>IF(AZ150=3,G150,0)</f>
        <v>0</v>
      </c>
      <c r="BD150" s="92">
        <f>IF(AZ150=4,G150,0)</f>
        <v>0</v>
      </c>
      <c r="BE150" s="92">
        <f>IF(AZ150=5,G150,0)</f>
        <v>0</v>
      </c>
    </row>
    <row r="151" spans="1:57">
      <c r="A151" s="123">
        <v>83</v>
      </c>
      <c r="B151" s="124" t="s">
        <v>327</v>
      </c>
      <c r="C151" s="125" t="s">
        <v>328</v>
      </c>
      <c r="D151" s="126" t="s">
        <v>113</v>
      </c>
      <c r="E151" s="127">
        <v>34.700000000000003</v>
      </c>
      <c r="F151" s="127">
        <v>125</v>
      </c>
      <c r="G151" s="128">
        <f t="shared" si="74"/>
        <v>4337.5</v>
      </c>
      <c r="H151" s="129"/>
      <c r="I151" s="129"/>
      <c r="J151" s="129">
        <v>0</v>
      </c>
      <c r="K151" s="129">
        <f>E151*J151</f>
        <v>0</v>
      </c>
      <c r="L151" s="126" t="s">
        <v>113</v>
      </c>
      <c r="M151" s="127">
        <v>34.700000000000003</v>
      </c>
      <c r="N151" s="127">
        <v>125</v>
      </c>
      <c r="O151" s="128">
        <f t="shared" si="75"/>
        <v>4337.5</v>
      </c>
      <c r="P151" s="129"/>
      <c r="Q151" s="129"/>
      <c r="R151" s="129">
        <v>0</v>
      </c>
      <c r="S151" s="129">
        <f>M151*R151</f>
        <v>0</v>
      </c>
      <c r="AA151" s="92">
        <v>0</v>
      </c>
      <c r="AZ151" s="92">
        <v>2</v>
      </c>
      <c r="BA151" s="92">
        <f>IF(AZ151=1,G151,0)</f>
        <v>0</v>
      </c>
      <c r="BB151" s="92">
        <f>IF(AZ151=2,G151,0)</f>
        <v>4337.5</v>
      </c>
      <c r="BC151" s="92">
        <f>IF(AZ151=3,G151,0)</f>
        <v>0</v>
      </c>
      <c r="BD151" s="92">
        <f>IF(AZ151=4,G151,0)</f>
        <v>0</v>
      </c>
      <c r="BE151" s="92">
        <f>IF(AZ151=5,G151,0)</f>
        <v>0</v>
      </c>
    </row>
    <row r="152" spans="1:57" ht="25.5">
      <c r="A152" s="130" t="s">
        <v>93</v>
      </c>
      <c r="B152" s="131" t="s">
        <v>94</v>
      </c>
      <c r="C152" s="132" t="s">
        <v>329</v>
      </c>
      <c r="D152" s="126"/>
      <c r="E152" s="127"/>
      <c r="F152" s="127"/>
      <c r="G152" s="128"/>
      <c r="H152" s="129"/>
      <c r="I152" s="129"/>
      <c r="J152" s="129"/>
      <c r="K152" s="129"/>
      <c r="L152" s="147" t="s">
        <v>113</v>
      </c>
      <c r="M152" s="148">
        <v>34.700000000000003</v>
      </c>
      <c r="N152" s="148">
        <v>40</v>
      </c>
      <c r="O152" s="149">
        <f>M152*N152</f>
        <v>1388</v>
      </c>
      <c r="P152" s="129"/>
      <c r="Q152" s="129"/>
      <c r="R152" s="129"/>
      <c r="S152" s="129"/>
    </row>
    <row r="153" spans="1:57">
      <c r="A153" s="136"/>
      <c r="B153" s="137" t="s">
        <v>104</v>
      </c>
      <c r="C153" s="138" t="str">
        <f>CONCATENATE(B148," ",C148)</f>
        <v>775 Podlahy vlysové a parketové</v>
      </c>
      <c r="D153" s="139"/>
      <c r="E153" s="140"/>
      <c r="F153" s="140"/>
      <c r="G153" s="141">
        <f>SUM(G149:G151)</f>
        <v>25129.5</v>
      </c>
      <c r="H153" s="142"/>
      <c r="I153" s="143"/>
      <c r="J153" s="142"/>
      <c r="K153" s="143">
        <f>SUM(K148:K151)</f>
        <v>-0.73599999999999999</v>
      </c>
      <c r="L153" s="139"/>
      <c r="M153" s="140"/>
      <c r="N153" s="140"/>
      <c r="O153" s="141">
        <f>SUM(O149:O152)</f>
        <v>26517.5</v>
      </c>
      <c r="P153" s="142"/>
      <c r="Q153" s="143"/>
      <c r="R153" s="142"/>
      <c r="S153" s="143">
        <f>SUM(S148:S151)</f>
        <v>-0.73599999999999999</v>
      </c>
      <c r="BA153" s="144">
        <f>SUM(BA148:BA151)</f>
        <v>0</v>
      </c>
      <c r="BB153" s="144">
        <f>SUM(BB148:BB151)</f>
        <v>25129.5</v>
      </c>
      <c r="BC153" s="144">
        <f>SUM(BC148:BC151)</f>
        <v>0</v>
      </c>
      <c r="BD153" s="144">
        <f>SUM(BD148:BD151)</f>
        <v>0</v>
      </c>
      <c r="BE153" s="144">
        <f>SUM(BE148:BE151)</f>
        <v>0</v>
      </c>
    </row>
    <row r="154" spans="1:57">
      <c r="A154" s="116" t="s">
        <v>87</v>
      </c>
      <c r="B154" s="117" t="s">
        <v>330</v>
      </c>
      <c r="C154" s="118" t="s">
        <v>331</v>
      </c>
      <c r="D154" s="119"/>
      <c r="E154" s="120"/>
      <c r="F154" s="120"/>
      <c r="G154" s="121"/>
      <c r="H154" s="122"/>
      <c r="I154" s="122"/>
      <c r="J154" s="122"/>
      <c r="K154" s="122"/>
      <c r="L154" s="119"/>
      <c r="M154" s="120"/>
      <c r="N154" s="120"/>
      <c r="O154" s="121"/>
      <c r="P154" s="122"/>
      <c r="Q154" s="122"/>
      <c r="R154" s="122"/>
      <c r="S154" s="122"/>
    </row>
    <row r="155" spans="1:57">
      <c r="A155" s="123">
        <v>84</v>
      </c>
      <c r="B155" s="124" t="s">
        <v>332</v>
      </c>
      <c r="C155" s="125" t="s">
        <v>333</v>
      </c>
      <c r="D155" s="126" t="s">
        <v>113</v>
      </c>
      <c r="E155" s="127">
        <v>34.700000000000003</v>
      </c>
      <c r="F155" s="127">
        <v>25</v>
      </c>
      <c r="G155" s="128">
        <f t="shared" ref="G155:G161" si="76">E155*F155</f>
        <v>867.50000000000011</v>
      </c>
      <c r="H155" s="129"/>
      <c r="I155" s="129"/>
      <c r="J155" s="129">
        <v>0</v>
      </c>
      <c r="K155" s="129">
        <f>E155*J155</f>
        <v>0</v>
      </c>
      <c r="L155" s="126" t="s">
        <v>113</v>
      </c>
      <c r="M155" s="127">
        <v>34.700000000000003</v>
      </c>
      <c r="N155" s="127">
        <v>25</v>
      </c>
      <c r="O155" s="128">
        <f t="shared" ref="O155:O161" si="77">M155*N155</f>
        <v>867.50000000000011</v>
      </c>
      <c r="P155" s="129"/>
      <c r="Q155" s="129"/>
      <c r="R155" s="129">
        <v>0</v>
      </c>
      <c r="S155" s="129">
        <f>M155*R155</f>
        <v>0</v>
      </c>
      <c r="AA155" s="92">
        <v>0</v>
      </c>
      <c r="AZ155" s="92">
        <v>2</v>
      </c>
      <c r="BA155" s="92">
        <f>IF(AZ155=1,G155,0)</f>
        <v>0</v>
      </c>
      <c r="BB155" s="92">
        <f>IF(AZ155=2,G155,0)</f>
        <v>867.50000000000011</v>
      </c>
      <c r="BC155" s="92">
        <f>IF(AZ155=3,G155,0)</f>
        <v>0</v>
      </c>
      <c r="BD155" s="92">
        <f>IF(AZ155=4,G155,0)</f>
        <v>0</v>
      </c>
      <c r="BE155" s="92">
        <f>IF(AZ155=5,G155,0)</f>
        <v>0</v>
      </c>
    </row>
    <row r="156" spans="1:57">
      <c r="A156" s="123">
        <v>85</v>
      </c>
      <c r="B156" s="124" t="s">
        <v>334</v>
      </c>
      <c r="C156" s="125" t="s">
        <v>335</v>
      </c>
      <c r="D156" s="126" t="s">
        <v>92</v>
      </c>
      <c r="E156" s="127">
        <v>36.799999999999997</v>
      </c>
      <c r="F156" s="127">
        <v>35</v>
      </c>
      <c r="G156" s="128">
        <f t="shared" si="76"/>
        <v>1288</v>
      </c>
      <c r="H156" s="129"/>
      <c r="I156" s="129"/>
      <c r="J156" s="129">
        <v>-1E-3</v>
      </c>
      <c r="K156" s="129">
        <f>E156*J156</f>
        <v>-3.6799999999999999E-2</v>
      </c>
      <c r="L156" s="126" t="s">
        <v>92</v>
      </c>
      <c r="M156" s="127">
        <v>36.799999999999997</v>
      </c>
      <c r="N156" s="127">
        <v>35</v>
      </c>
      <c r="O156" s="128">
        <f t="shared" si="77"/>
        <v>1288</v>
      </c>
      <c r="P156" s="129"/>
      <c r="Q156" s="129"/>
      <c r="R156" s="129">
        <v>-1E-3</v>
      </c>
      <c r="S156" s="129">
        <f>M156*R156</f>
        <v>-3.6799999999999999E-2</v>
      </c>
      <c r="AA156" s="92">
        <v>0</v>
      </c>
      <c r="AZ156" s="92">
        <v>2</v>
      </c>
      <c r="BA156" s="92">
        <f>IF(AZ156=1,G156,0)</f>
        <v>0</v>
      </c>
      <c r="BB156" s="92">
        <f>IF(AZ156=2,G156,0)</f>
        <v>1288</v>
      </c>
      <c r="BC156" s="92">
        <f>IF(AZ156=3,G156,0)</f>
        <v>0</v>
      </c>
      <c r="BD156" s="92">
        <f>IF(AZ156=4,G156,0)</f>
        <v>0</v>
      </c>
      <c r="BE156" s="92">
        <f>IF(AZ156=5,G156,0)</f>
        <v>0</v>
      </c>
    </row>
    <row r="157" spans="1:57" ht="25.5">
      <c r="A157" s="123">
        <v>86</v>
      </c>
      <c r="B157" s="124" t="s">
        <v>336</v>
      </c>
      <c r="C157" s="125" t="s">
        <v>337</v>
      </c>
      <c r="D157" s="126" t="s">
        <v>92</v>
      </c>
      <c r="E157" s="127">
        <v>14.7</v>
      </c>
      <c r="F157" s="127">
        <v>750</v>
      </c>
      <c r="G157" s="128">
        <f t="shared" si="76"/>
        <v>11025</v>
      </c>
      <c r="H157" s="129"/>
      <c r="I157" s="129"/>
      <c r="J157" s="129">
        <v>0</v>
      </c>
      <c r="K157" s="129">
        <f>E157*J157</f>
        <v>0</v>
      </c>
      <c r="L157" s="126" t="s">
        <v>92</v>
      </c>
      <c r="M157" s="127">
        <v>14.7</v>
      </c>
      <c r="N157" s="127">
        <v>750</v>
      </c>
      <c r="O157" s="128">
        <f t="shared" si="77"/>
        <v>11025</v>
      </c>
      <c r="P157" s="129"/>
      <c r="Q157" s="129"/>
      <c r="R157" s="129">
        <v>0</v>
      </c>
      <c r="S157" s="129">
        <f>M157*R157</f>
        <v>0</v>
      </c>
      <c r="AA157" s="92">
        <v>0</v>
      </c>
      <c r="AZ157" s="92">
        <v>2</v>
      </c>
      <c r="BA157" s="92">
        <f>IF(AZ157=1,G157,0)</f>
        <v>0</v>
      </c>
      <c r="BB157" s="92">
        <f>IF(AZ157=2,G157,0)</f>
        <v>11025</v>
      </c>
      <c r="BC157" s="92">
        <f>IF(AZ157=3,G157,0)</f>
        <v>0</v>
      </c>
      <c r="BD157" s="92">
        <f>IF(AZ157=4,G157,0)</f>
        <v>0</v>
      </c>
      <c r="BE157" s="92">
        <f>IF(AZ157=5,G157,0)</f>
        <v>0</v>
      </c>
    </row>
    <row r="158" spans="1:57" ht="25.5">
      <c r="A158" s="123">
        <v>87</v>
      </c>
      <c r="B158" s="124" t="s">
        <v>338</v>
      </c>
      <c r="C158" s="125" t="s">
        <v>339</v>
      </c>
      <c r="D158" s="126" t="s">
        <v>113</v>
      </c>
      <c r="E158" s="127">
        <v>18.600000000000001</v>
      </c>
      <c r="F158" s="127">
        <v>85</v>
      </c>
      <c r="G158" s="128">
        <f t="shared" si="76"/>
        <v>1581.0000000000002</v>
      </c>
      <c r="H158" s="129"/>
      <c r="I158" s="129"/>
      <c r="J158" s="129">
        <v>0</v>
      </c>
      <c r="K158" s="129">
        <f>E158*J158</f>
        <v>0</v>
      </c>
      <c r="L158" s="126" t="s">
        <v>113</v>
      </c>
      <c r="M158" s="127">
        <v>18.600000000000001</v>
      </c>
      <c r="N158" s="127">
        <v>85</v>
      </c>
      <c r="O158" s="128">
        <f t="shared" si="77"/>
        <v>1581.0000000000002</v>
      </c>
      <c r="P158" s="129"/>
      <c r="Q158" s="129"/>
      <c r="R158" s="129">
        <v>0</v>
      </c>
      <c r="S158" s="129">
        <f>M158*R158</f>
        <v>0</v>
      </c>
      <c r="AA158" s="92">
        <v>0</v>
      </c>
      <c r="AZ158" s="92">
        <v>2</v>
      </c>
      <c r="BA158" s="92">
        <f>IF(AZ158=1,G158,0)</f>
        <v>0</v>
      </c>
      <c r="BB158" s="92">
        <f>IF(AZ158=2,G158,0)</f>
        <v>1581.0000000000002</v>
      </c>
      <c r="BC158" s="92">
        <f>IF(AZ158=3,G158,0)</f>
        <v>0</v>
      </c>
      <c r="BD158" s="92">
        <f>IF(AZ158=4,G158,0)</f>
        <v>0</v>
      </c>
      <c r="BE158" s="92">
        <f>IF(AZ158=5,G158,0)</f>
        <v>0</v>
      </c>
    </row>
    <row r="159" spans="1:57" ht="25.5">
      <c r="A159" s="130" t="s">
        <v>93</v>
      </c>
      <c r="B159" s="131" t="s">
        <v>332</v>
      </c>
      <c r="C159" s="132" t="s">
        <v>333</v>
      </c>
      <c r="D159" s="126"/>
      <c r="E159" s="127"/>
      <c r="F159" s="127"/>
      <c r="G159" s="128"/>
      <c r="H159" s="129"/>
      <c r="I159" s="129"/>
      <c r="J159" s="129"/>
      <c r="K159" s="129"/>
      <c r="L159" s="147" t="s">
        <v>113</v>
      </c>
      <c r="M159" s="148">
        <v>18.600000000000001</v>
      </c>
      <c r="N159" s="148">
        <v>25</v>
      </c>
      <c r="O159" s="149">
        <f t="shared" si="77"/>
        <v>465.00000000000006</v>
      </c>
      <c r="P159" s="129"/>
      <c r="Q159" s="129"/>
      <c r="R159" s="129"/>
      <c r="S159" s="129"/>
    </row>
    <row r="160" spans="1:57" ht="38.25">
      <c r="A160" s="130" t="s">
        <v>93</v>
      </c>
      <c r="B160" s="131" t="s">
        <v>94</v>
      </c>
      <c r="C160" s="132" t="s">
        <v>340</v>
      </c>
      <c r="D160" s="126"/>
      <c r="E160" s="127"/>
      <c r="F160" s="127"/>
      <c r="G160" s="128"/>
      <c r="H160" s="129"/>
      <c r="I160" s="129"/>
      <c r="J160" s="129"/>
      <c r="K160" s="129"/>
      <c r="L160" s="147" t="s">
        <v>113</v>
      </c>
      <c r="M160" s="148">
        <v>18.600000000000001</v>
      </c>
      <c r="N160" s="148">
        <v>165</v>
      </c>
      <c r="O160" s="149">
        <f t="shared" si="77"/>
        <v>3069.0000000000005</v>
      </c>
      <c r="P160" s="129"/>
      <c r="Q160" s="129"/>
      <c r="R160" s="129"/>
      <c r="S160" s="129"/>
    </row>
    <row r="161" spans="1:57">
      <c r="A161" s="123">
        <v>88</v>
      </c>
      <c r="B161" s="124" t="s">
        <v>341</v>
      </c>
      <c r="C161" s="125" t="s">
        <v>342</v>
      </c>
      <c r="D161" s="126" t="s">
        <v>92</v>
      </c>
      <c r="E161" s="127">
        <v>14.7</v>
      </c>
      <c r="F161" s="127">
        <v>110</v>
      </c>
      <c r="G161" s="128">
        <f t="shared" si="76"/>
        <v>1617</v>
      </c>
      <c r="H161" s="129"/>
      <c r="I161" s="129"/>
      <c r="J161" s="129">
        <v>0</v>
      </c>
      <c r="K161" s="129">
        <f>E161*J161</f>
        <v>0</v>
      </c>
      <c r="L161" s="126" t="s">
        <v>92</v>
      </c>
      <c r="M161" s="127">
        <v>14.7</v>
      </c>
      <c r="N161" s="127">
        <v>110</v>
      </c>
      <c r="O161" s="128">
        <f t="shared" si="77"/>
        <v>1617</v>
      </c>
      <c r="P161" s="129"/>
      <c r="Q161" s="129"/>
      <c r="R161" s="129">
        <v>0</v>
      </c>
      <c r="S161" s="129">
        <f>M161*R161</f>
        <v>0</v>
      </c>
      <c r="AA161" s="92">
        <v>0</v>
      </c>
      <c r="AZ161" s="92">
        <v>2</v>
      </c>
      <c r="BA161" s="92">
        <f>IF(AZ161=1,G161,0)</f>
        <v>0</v>
      </c>
      <c r="BB161" s="92">
        <f>IF(AZ161=2,G161,0)</f>
        <v>1617</v>
      </c>
      <c r="BC161" s="92">
        <f>IF(AZ161=3,G161,0)</f>
        <v>0</v>
      </c>
      <c r="BD161" s="92">
        <f>IF(AZ161=4,G161,0)</f>
        <v>0</v>
      </c>
      <c r="BE161" s="92">
        <f>IF(AZ161=5,G161,0)</f>
        <v>0</v>
      </c>
    </row>
    <row r="162" spans="1:57">
      <c r="A162" s="136"/>
      <c r="B162" s="137" t="s">
        <v>104</v>
      </c>
      <c r="C162" s="138" t="str">
        <f>CONCATENATE(B154," ",C154)</f>
        <v>776 Podlahy povlakové</v>
      </c>
      <c r="D162" s="139"/>
      <c r="E162" s="140"/>
      <c r="F162" s="140"/>
      <c r="G162" s="141">
        <f>SUM(G155:G161)</f>
        <v>16378.5</v>
      </c>
      <c r="H162" s="142"/>
      <c r="I162" s="143"/>
      <c r="J162" s="142"/>
      <c r="K162" s="143">
        <f>SUM(K154:K161)</f>
        <v>-3.6799999999999999E-2</v>
      </c>
      <c r="L162" s="139"/>
      <c r="M162" s="140"/>
      <c r="N162" s="140"/>
      <c r="O162" s="141">
        <f>SUM(O155:O161)</f>
        <v>19912.5</v>
      </c>
      <c r="P162" s="142"/>
      <c r="Q162" s="143"/>
      <c r="R162" s="142"/>
      <c r="S162" s="143">
        <f>SUM(S154:S161)</f>
        <v>-3.6799999999999999E-2</v>
      </c>
      <c r="BA162" s="144">
        <f>SUM(BA154:BA161)</f>
        <v>0</v>
      </c>
      <c r="BB162" s="144">
        <f>SUM(BB154:BB161)</f>
        <v>16378.5</v>
      </c>
      <c r="BC162" s="144">
        <f>SUM(BC154:BC161)</f>
        <v>0</v>
      </c>
      <c r="BD162" s="144">
        <f>SUM(BD154:BD161)</f>
        <v>0</v>
      </c>
      <c r="BE162" s="144">
        <f>SUM(BE154:BE161)</f>
        <v>0</v>
      </c>
    </row>
    <row r="163" spans="1:57">
      <c r="A163" s="116" t="s">
        <v>87</v>
      </c>
      <c r="B163" s="117" t="s">
        <v>343</v>
      </c>
      <c r="C163" s="118" t="s">
        <v>344</v>
      </c>
      <c r="D163" s="119"/>
      <c r="E163" s="120"/>
      <c r="F163" s="120"/>
      <c r="G163" s="121"/>
      <c r="H163" s="122"/>
      <c r="I163" s="122"/>
      <c r="J163" s="122"/>
      <c r="K163" s="122"/>
      <c r="L163" s="119"/>
      <c r="M163" s="120"/>
      <c r="N163" s="120"/>
      <c r="O163" s="121"/>
      <c r="P163" s="122"/>
      <c r="Q163" s="122"/>
      <c r="R163" s="122"/>
      <c r="S163" s="122"/>
    </row>
    <row r="164" spans="1:57" ht="25.5">
      <c r="A164" s="123">
        <v>89</v>
      </c>
      <c r="B164" s="124" t="s">
        <v>345</v>
      </c>
      <c r="C164" s="125" t="s">
        <v>401</v>
      </c>
      <c r="D164" s="126" t="s">
        <v>92</v>
      </c>
      <c r="E164" s="127">
        <v>16</v>
      </c>
      <c r="F164" s="127">
        <v>750</v>
      </c>
      <c r="G164" s="128">
        <f t="shared" ref="G164:G166" si="78">E164*F164</f>
        <v>12000</v>
      </c>
      <c r="H164" s="129"/>
      <c r="I164" s="129"/>
      <c r="J164" s="129">
        <v>0</v>
      </c>
      <c r="K164" s="129">
        <f>E164*J164</f>
        <v>0</v>
      </c>
      <c r="L164" s="126" t="s">
        <v>92</v>
      </c>
      <c r="M164" s="127">
        <v>16</v>
      </c>
      <c r="N164" s="127">
        <v>750</v>
      </c>
      <c r="O164" s="128">
        <f t="shared" ref="O164:O166" si="79">M164*N164</f>
        <v>12000</v>
      </c>
      <c r="P164" s="129"/>
      <c r="Q164" s="129"/>
      <c r="R164" s="129">
        <v>0</v>
      </c>
      <c r="S164" s="129">
        <f>M164*R164</f>
        <v>0</v>
      </c>
      <c r="AA164" s="92">
        <v>0</v>
      </c>
      <c r="AZ164" s="92">
        <v>2</v>
      </c>
      <c r="BA164" s="92">
        <f>IF(AZ164=1,G164,0)</f>
        <v>0</v>
      </c>
      <c r="BB164" s="92">
        <f>IF(AZ164=2,G164,0)</f>
        <v>12000</v>
      </c>
      <c r="BC164" s="92">
        <f>IF(AZ164=3,G164,0)</f>
        <v>0</v>
      </c>
      <c r="BD164" s="92">
        <f>IF(AZ164=4,G164,0)</f>
        <v>0</v>
      </c>
      <c r="BE164" s="92">
        <f>IF(AZ164=5,G164,0)</f>
        <v>0</v>
      </c>
    </row>
    <row r="165" spans="1:57" ht="38.25">
      <c r="A165" s="130" t="s">
        <v>93</v>
      </c>
      <c r="B165" s="131" t="s">
        <v>94</v>
      </c>
      <c r="C165" s="132" t="s">
        <v>402</v>
      </c>
      <c r="D165" s="126"/>
      <c r="E165" s="127"/>
      <c r="F165" s="127"/>
      <c r="G165" s="128"/>
      <c r="H165" s="129"/>
      <c r="I165" s="129"/>
      <c r="J165" s="129"/>
      <c r="K165" s="129"/>
      <c r="L165" s="133" t="s">
        <v>92</v>
      </c>
      <c r="M165" s="134">
        <v>0.5</v>
      </c>
      <c r="N165" s="134">
        <v>750</v>
      </c>
      <c r="O165" s="135">
        <f t="shared" si="79"/>
        <v>375</v>
      </c>
      <c r="P165" s="129"/>
      <c r="Q165" s="129"/>
      <c r="R165" s="129"/>
      <c r="S165" s="129"/>
    </row>
    <row r="166" spans="1:57" ht="25.5">
      <c r="A166" s="123">
        <v>90</v>
      </c>
      <c r="B166" s="124" t="s">
        <v>347</v>
      </c>
      <c r="C166" s="125" t="s">
        <v>348</v>
      </c>
      <c r="D166" s="126" t="s">
        <v>92</v>
      </c>
      <c r="E166" s="127">
        <v>12</v>
      </c>
      <c r="F166" s="127">
        <v>25</v>
      </c>
      <c r="G166" s="128">
        <f t="shared" si="78"/>
        <v>300</v>
      </c>
      <c r="H166" s="129"/>
      <c r="I166" s="129"/>
      <c r="J166" s="129">
        <v>0</v>
      </c>
      <c r="K166" s="129">
        <f>E166*J166</f>
        <v>0</v>
      </c>
      <c r="L166" s="126" t="s">
        <v>92</v>
      </c>
      <c r="M166" s="127">
        <v>12</v>
      </c>
      <c r="N166" s="127">
        <v>25</v>
      </c>
      <c r="O166" s="128">
        <f t="shared" si="79"/>
        <v>300</v>
      </c>
      <c r="P166" s="129"/>
      <c r="Q166" s="129"/>
      <c r="R166" s="129">
        <v>0</v>
      </c>
      <c r="S166" s="129">
        <f>M166*R166</f>
        <v>0</v>
      </c>
      <c r="AA166" s="92">
        <v>0</v>
      </c>
      <c r="AZ166" s="92">
        <v>2</v>
      </c>
      <c r="BA166" s="92">
        <f>IF(AZ166=1,G166,0)</f>
        <v>0</v>
      </c>
      <c r="BB166" s="92">
        <f>IF(AZ166=2,G166,0)</f>
        <v>300</v>
      </c>
      <c r="BC166" s="92">
        <f>IF(AZ166=3,G166,0)</f>
        <v>0</v>
      </c>
      <c r="BD166" s="92">
        <f>IF(AZ166=4,G166,0)</f>
        <v>0</v>
      </c>
      <c r="BE166" s="92">
        <f>IF(AZ166=5,G166,0)</f>
        <v>0</v>
      </c>
    </row>
    <row r="167" spans="1:57">
      <c r="A167" s="136"/>
      <c r="B167" s="137" t="s">
        <v>104</v>
      </c>
      <c r="C167" s="138" t="str">
        <f>CONCATENATE(B163," ",C163)</f>
        <v>781 Obklady keramické</v>
      </c>
      <c r="D167" s="139"/>
      <c r="E167" s="140"/>
      <c r="F167" s="140"/>
      <c r="G167" s="141">
        <f>SUM(G164:G166)</f>
        <v>12300</v>
      </c>
      <c r="H167" s="142"/>
      <c r="I167" s="143"/>
      <c r="J167" s="142"/>
      <c r="K167" s="143">
        <f>SUM(K163:K166)</f>
        <v>0</v>
      </c>
      <c r="L167" s="139"/>
      <c r="M167" s="140"/>
      <c r="N167" s="140"/>
      <c r="O167" s="141">
        <f>SUM(O164:O166)</f>
        <v>12675</v>
      </c>
      <c r="P167" s="142"/>
      <c r="Q167" s="143"/>
      <c r="R167" s="142"/>
      <c r="S167" s="143">
        <f>SUM(S163:S166)</f>
        <v>0</v>
      </c>
      <c r="BA167" s="144">
        <f>SUM(BA163:BA166)</f>
        <v>0</v>
      </c>
      <c r="BB167" s="144">
        <f>SUM(BB163:BB166)</f>
        <v>12300</v>
      </c>
      <c r="BC167" s="144">
        <f>SUM(BC163:BC166)</f>
        <v>0</v>
      </c>
      <c r="BD167" s="144">
        <f>SUM(BD163:BD166)</f>
        <v>0</v>
      </c>
      <c r="BE167" s="144">
        <f>SUM(BE163:BE166)</f>
        <v>0</v>
      </c>
    </row>
    <row r="168" spans="1:57">
      <c r="A168" s="116" t="s">
        <v>87</v>
      </c>
      <c r="B168" s="117" t="s">
        <v>351</v>
      </c>
      <c r="C168" s="118" t="s">
        <v>352</v>
      </c>
      <c r="D168" s="119"/>
      <c r="E168" s="120"/>
      <c r="F168" s="120"/>
      <c r="G168" s="121"/>
      <c r="H168" s="122"/>
      <c r="I168" s="122"/>
      <c r="J168" s="122"/>
      <c r="K168" s="122"/>
      <c r="L168" s="119"/>
      <c r="M168" s="120"/>
      <c r="N168" s="120"/>
      <c r="O168" s="121"/>
      <c r="P168" s="122"/>
      <c r="Q168" s="122"/>
      <c r="R168" s="122"/>
      <c r="S168" s="122"/>
    </row>
    <row r="169" spans="1:57">
      <c r="A169" s="123">
        <v>91</v>
      </c>
      <c r="B169" s="124" t="s">
        <v>353</v>
      </c>
      <c r="C169" s="125" t="s">
        <v>354</v>
      </c>
      <c r="D169" s="126" t="s">
        <v>92</v>
      </c>
      <c r="E169" s="127">
        <v>208.8</v>
      </c>
      <c r="F169" s="127">
        <v>16</v>
      </c>
      <c r="G169" s="128">
        <f t="shared" ref="G169:G172" si="80">E169*F169</f>
        <v>3340.8</v>
      </c>
      <c r="H169" s="129"/>
      <c r="I169" s="129"/>
      <c r="J169" s="129">
        <v>0</v>
      </c>
      <c r="K169" s="129">
        <f>E169*J169</f>
        <v>0</v>
      </c>
      <c r="L169" s="126" t="s">
        <v>92</v>
      </c>
      <c r="M169" s="127">
        <v>208.8</v>
      </c>
      <c r="N169" s="127">
        <v>16</v>
      </c>
      <c r="O169" s="128">
        <f t="shared" ref="O169:O172" si="81">M169*N169</f>
        <v>3340.8</v>
      </c>
      <c r="P169" s="129"/>
      <c r="Q169" s="129"/>
      <c r="R169" s="129">
        <v>0</v>
      </c>
      <c r="S169" s="129">
        <f>M169*R169</f>
        <v>0</v>
      </c>
      <c r="AA169" s="92">
        <v>0</v>
      </c>
      <c r="AZ169" s="92">
        <v>2</v>
      </c>
      <c r="BA169" s="92">
        <f>IF(AZ169=1,G169,0)</f>
        <v>0</v>
      </c>
      <c r="BB169" s="92">
        <f>IF(AZ169=2,G169,0)</f>
        <v>3340.8</v>
      </c>
      <c r="BC169" s="92">
        <f>IF(AZ169=3,G169,0)</f>
        <v>0</v>
      </c>
      <c r="BD169" s="92">
        <f>IF(AZ169=4,G169,0)</f>
        <v>0</v>
      </c>
      <c r="BE169" s="92">
        <f>IF(AZ169=5,G169,0)</f>
        <v>0</v>
      </c>
    </row>
    <row r="170" spans="1:57">
      <c r="A170" s="123">
        <v>92</v>
      </c>
      <c r="B170" s="124" t="s">
        <v>355</v>
      </c>
      <c r="C170" s="125" t="s">
        <v>356</v>
      </c>
      <c r="D170" s="126" t="s">
        <v>92</v>
      </c>
      <c r="E170" s="127">
        <v>208.8</v>
      </c>
      <c r="F170" s="127">
        <v>10</v>
      </c>
      <c r="G170" s="128">
        <f t="shared" si="80"/>
        <v>2088</v>
      </c>
      <c r="H170" s="129"/>
      <c r="I170" s="129"/>
      <c r="J170" s="129">
        <v>0</v>
      </c>
      <c r="K170" s="129">
        <f>E170*J170</f>
        <v>0</v>
      </c>
      <c r="L170" s="126" t="s">
        <v>92</v>
      </c>
      <c r="M170" s="127">
        <v>208.8</v>
      </c>
      <c r="N170" s="127">
        <v>10</v>
      </c>
      <c r="O170" s="128">
        <f t="shared" si="81"/>
        <v>2088</v>
      </c>
      <c r="P170" s="129"/>
      <c r="Q170" s="129"/>
      <c r="R170" s="129">
        <v>0</v>
      </c>
      <c r="S170" s="129">
        <f>M170*R170</f>
        <v>0</v>
      </c>
      <c r="AA170" s="92">
        <v>0</v>
      </c>
      <c r="AZ170" s="92">
        <v>2</v>
      </c>
      <c r="BA170" s="92">
        <f>IF(AZ170=1,G170,0)</f>
        <v>0</v>
      </c>
      <c r="BB170" s="92">
        <f>IF(AZ170=2,G170,0)</f>
        <v>2088</v>
      </c>
      <c r="BC170" s="92">
        <f>IF(AZ170=3,G170,0)</f>
        <v>0</v>
      </c>
      <c r="BD170" s="92">
        <f>IF(AZ170=4,G170,0)</f>
        <v>0</v>
      </c>
      <c r="BE170" s="92">
        <f>IF(AZ170=5,G170,0)</f>
        <v>0</v>
      </c>
    </row>
    <row r="171" spans="1:57">
      <c r="A171" s="123">
        <v>93</v>
      </c>
      <c r="B171" s="124" t="s">
        <v>357</v>
      </c>
      <c r="C171" s="125" t="s">
        <v>358</v>
      </c>
      <c r="D171" s="126" t="s">
        <v>92</v>
      </c>
      <c r="E171" s="127">
        <v>208.8</v>
      </c>
      <c r="F171" s="127">
        <v>12</v>
      </c>
      <c r="G171" s="128">
        <f t="shared" si="80"/>
        <v>2505.6000000000004</v>
      </c>
      <c r="H171" s="129"/>
      <c r="I171" s="129"/>
      <c r="J171" s="129">
        <v>0</v>
      </c>
      <c r="K171" s="129">
        <f>E171*J171</f>
        <v>0</v>
      </c>
      <c r="L171" s="126" t="s">
        <v>92</v>
      </c>
      <c r="M171" s="127">
        <v>208.8</v>
      </c>
      <c r="N171" s="127">
        <v>12</v>
      </c>
      <c r="O171" s="128">
        <f t="shared" si="81"/>
        <v>2505.6000000000004</v>
      </c>
      <c r="P171" s="129"/>
      <c r="Q171" s="129"/>
      <c r="R171" s="129">
        <v>0</v>
      </c>
      <c r="S171" s="129">
        <f>M171*R171</f>
        <v>0</v>
      </c>
      <c r="AA171" s="92">
        <v>0</v>
      </c>
      <c r="AZ171" s="92">
        <v>2</v>
      </c>
      <c r="BA171" s="92">
        <f>IF(AZ171=1,G171,0)</f>
        <v>0</v>
      </c>
      <c r="BB171" s="92">
        <f>IF(AZ171=2,G171,0)</f>
        <v>2505.6000000000004</v>
      </c>
      <c r="BC171" s="92">
        <f>IF(AZ171=3,G171,0)</f>
        <v>0</v>
      </c>
      <c r="BD171" s="92">
        <f>IF(AZ171=4,G171,0)</f>
        <v>0</v>
      </c>
      <c r="BE171" s="92">
        <f>IF(AZ171=5,G171,0)</f>
        <v>0</v>
      </c>
    </row>
    <row r="172" spans="1:57">
      <c r="A172" s="123">
        <v>94</v>
      </c>
      <c r="B172" s="124" t="s">
        <v>359</v>
      </c>
      <c r="C172" s="125" t="s">
        <v>360</v>
      </c>
      <c r="D172" s="126" t="s">
        <v>92</v>
      </c>
      <c r="E172" s="127">
        <v>208.8</v>
      </c>
      <c r="F172" s="127">
        <v>36</v>
      </c>
      <c r="G172" s="128">
        <f t="shared" si="80"/>
        <v>7516.8</v>
      </c>
      <c r="H172" s="129"/>
      <c r="I172" s="129"/>
      <c r="J172" s="129">
        <v>0</v>
      </c>
      <c r="K172" s="129">
        <f>E172*J172</f>
        <v>0</v>
      </c>
      <c r="L172" s="126" t="s">
        <v>92</v>
      </c>
      <c r="M172" s="127">
        <v>208.8</v>
      </c>
      <c r="N172" s="127">
        <v>36</v>
      </c>
      <c r="O172" s="128">
        <f t="shared" si="81"/>
        <v>7516.8</v>
      </c>
      <c r="P172" s="129"/>
      <c r="Q172" s="129"/>
      <c r="R172" s="129">
        <v>0</v>
      </c>
      <c r="S172" s="129">
        <f>M172*R172</f>
        <v>0</v>
      </c>
      <c r="AA172" s="92">
        <v>0</v>
      </c>
      <c r="AZ172" s="92">
        <v>2</v>
      </c>
      <c r="BA172" s="92">
        <f>IF(AZ172=1,G172,0)</f>
        <v>0</v>
      </c>
      <c r="BB172" s="92">
        <f>IF(AZ172=2,G172,0)</f>
        <v>7516.8</v>
      </c>
      <c r="BC172" s="92">
        <f>IF(AZ172=3,G172,0)</f>
        <v>0</v>
      </c>
      <c r="BD172" s="92">
        <f>IF(AZ172=4,G172,0)</f>
        <v>0</v>
      </c>
      <c r="BE172" s="92">
        <f>IF(AZ172=5,G172,0)</f>
        <v>0</v>
      </c>
    </row>
    <row r="173" spans="1:57" ht="25.5">
      <c r="A173" s="130" t="s">
        <v>93</v>
      </c>
      <c r="B173" s="131" t="s">
        <v>94</v>
      </c>
      <c r="C173" s="132" t="s">
        <v>361</v>
      </c>
      <c r="D173" s="126"/>
      <c r="E173" s="127"/>
      <c r="F173" s="127"/>
      <c r="G173" s="128"/>
      <c r="H173" s="129"/>
      <c r="I173" s="129"/>
      <c r="J173" s="129"/>
      <c r="K173" s="129"/>
      <c r="L173" s="147" t="s">
        <v>231</v>
      </c>
      <c r="M173" s="148">
        <v>3</v>
      </c>
      <c r="N173" s="148">
        <v>600</v>
      </c>
      <c r="O173" s="149">
        <f>M173*N173</f>
        <v>1800</v>
      </c>
      <c r="P173" s="129"/>
      <c r="Q173" s="129"/>
      <c r="R173" s="129"/>
      <c r="S173" s="129"/>
    </row>
    <row r="174" spans="1:57">
      <c r="A174" s="136"/>
      <c r="B174" s="137" t="s">
        <v>104</v>
      </c>
      <c r="C174" s="138" t="str">
        <f>CONCATENATE(B168," ",C168)</f>
        <v>784 Malby</v>
      </c>
      <c r="D174" s="139"/>
      <c r="E174" s="140"/>
      <c r="F174" s="140"/>
      <c r="G174" s="141">
        <f>SUM(G169:G172)</f>
        <v>15451.2</v>
      </c>
      <c r="H174" s="142"/>
      <c r="I174" s="143"/>
      <c r="J174" s="142"/>
      <c r="K174" s="143">
        <f>SUM(K168:K172)</f>
        <v>0</v>
      </c>
      <c r="L174" s="139"/>
      <c r="M174" s="140"/>
      <c r="N174" s="140"/>
      <c r="O174" s="141">
        <f>SUM(O169:O173)</f>
        <v>17251.2</v>
      </c>
      <c r="P174" s="142"/>
      <c r="Q174" s="143"/>
      <c r="R174" s="142"/>
      <c r="S174" s="143">
        <f>SUM(S168:S172)</f>
        <v>0</v>
      </c>
      <c r="BA174" s="144">
        <f>SUM(BA168:BA172)</f>
        <v>0</v>
      </c>
      <c r="BB174" s="144">
        <f>SUM(BB168:BB172)</f>
        <v>15451.2</v>
      </c>
      <c r="BC174" s="144">
        <f>SUM(BC168:BC172)</f>
        <v>0</v>
      </c>
      <c r="BD174" s="144">
        <f>SUM(BD168:BD172)</f>
        <v>0</v>
      </c>
      <c r="BE174" s="144">
        <f>SUM(BE168:BE172)</f>
        <v>0</v>
      </c>
    </row>
    <row r="175" spans="1:57">
      <c r="A175" s="116" t="s">
        <v>87</v>
      </c>
      <c r="B175" s="117" t="s">
        <v>362</v>
      </c>
      <c r="C175" s="118" t="s">
        <v>363</v>
      </c>
      <c r="D175" s="119"/>
      <c r="E175" s="120"/>
      <c r="F175" s="120"/>
      <c r="G175" s="121"/>
      <c r="H175" s="122"/>
      <c r="I175" s="122"/>
      <c r="J175" s="122"/>
      <c r="K175" s="122"/>
      <c r="L175" s="119"/>
      <c r="M175" s="120"/>
      <c r="N175" s="120"/>
      <c r="O175" s="121"/>
      <c r="P175" s="122"/>
      <c r="Q175" s="122"/>
      <c r="R175" s="122"/>
      <c r="S175" s="122"/>
    </row>
    <row r="176" spans="1:57" ht="38.25">
      <c r="A176" s="123">
        <v>95</v>
      </c>
      <c r="B176" s="124" t="s">
        <v>364</v>
      </c>
      <c r="C176" s="125" t="s">
        <v>403</v>
      </c>
      <c r="D176" s="126" t="s">
        <v>162</v>
      </c>
      <c r="E176" s="127">
        <v>1</v>
      </c>
      <c r="F176" s="220">
        <v>37900</v>
      </c>
      <c r="G176" s="128">
        <f>E176*F176</f>
        <v>37900</v>
      </c>
      <c r="H176" s="129">
        <v>0</v>
      </c>
      <c r="I176" s="129">
        <f>E176*H176</f>
        <v>0</v>
      </c>
      <c r="J176" s="129">
        <v>0</v>
      </c>
      <c r="K176" s="129">
        <f>E176*J176</f>
        <v>0</v>
      </c>
      <c r="L176" s="126" t="s">
        <v>162</v>
      </c>
      <c r="M176" s="127">
        <v>1</v>
      </c>
      <c r="N176" s="220">
        <v>37900</v>
      </c>
      <c r="O176" s="128">
        <f>M176*N176</f>
        <v>37900</v>
      </c>
      <c r="P176" s="129">
        <v>0</v>
      </c>
      <c r="Q176" s="129">
        <f>M176*P176</f>
        <v>0</v>
      </c>
      <c r="R176" s="129">
        <v>0</v>
      </c>
      <c r="S176" s="129">
        <f>M176*R176</f>
        <v>0</v>
      </c>
      <c r="AA176" s="92">
        <v>0</v>
      </c>
      <c r="AZ176" s="92">
        <v>4</v>
      </c>
      <c r="BA176" s="92">
        <f>IF(AZ176=1,G176,0)</f>
        <v>0</v>
      </c>
      <c r="BB176" s="92">
        <f>IF(AZ176=2,G176,0)</f>
        <v>0</v>
      </c>
      <c r="BC176" s="92">
        <f>IF(AZ176=3,G176,0)</f>
        <v>0</v>
      </c>
      <c r="BD176" s="92">
        <f>IF(AZ176=4,G176,0)</f>
        <v>37900</v>
      </c>
      <c r="BE176" s="92">
        <f>IF(AZ176=5,G176,0)</f>
        <v>0</v>
      </c>
    </row>
    <row r="177" spans="1:57" ht="25.5">
      <c r="A177" s="130" t="s">
        <v>93</v>
      </c>
      <c r="B177" s="131" t="s">
        <v>94</v>
      </c>
      <c r="C177" s="132" t="s">
        <v>366</v>
      </c>
      <c r="D177" s="147"/>
      <c r="E177" s="148"/>
      <c r="F177" s="148"/>
      <c r="G177" s="149"/>
      <c r="H177" s="150"/>
      <c r="I177" s="150"/>
      <c r="J177" s="150"/>
      <c r="K177" s="150"/>
      <c r="L177" s="133" t="s">
        <v>231</v>
      </c>
      <c r="M177" s="134">
        <v>7</v>
      </c>
      <c r="N177" s="134">
        <v>35</v>
      </c>
      <c r="O177" s="135">
        <f>M177*N177</f>
        <v>245</v>
      </c>
      <c r="P177" s="129"/>
      <c r="Q177" s="129"/>
      <c r="R177" s="129"/>
      <c r="S177" s="129"/>
    </row>
    <row r="178" spans="1:57" ht="38.25">
      <c r="A178" s="130" t="s">
        <v>93</v>
      </c>
      <c r="B178" s="131" t="s">
        <v>94</v>
      </c>
      <c r="C178" s="132" t="s">
        <v>367</v>
      </c>
      <c r="D178" s="147"/>
      <c r="E178" s="148"/>
      <c r="F178" s="148"/>
      <c r="G178" s="149"/>
      <c r="H178" s="150"/>
      <c r="I178" s="150"/>
      <c r="J178" s="150"/>
      <c r="K178" s="150"/>
      <c r="L178" s="133" t="s">
        <v>162</v>
      </c>
      <c r="M178" s="134">
        <v>1</v>
      </c>
      <c r="N178" s="134">
        <v>3700</v>
      </c>
      <c r="O178" s="135">
        <f>M178*N178</f>
        <v>3700</v>
      </c>
      <c r="P178" s="129"/>
      <c r="Q178" s="129"/>
      <c r="R178" s="129"/>
      <c r="S178" s="129"/>
    </row>
    <row r="179" spans="1:57" ht="25.5">
      <c r="A179" s="130" t="s">
        <v>93</v>
      </c>
      <c r="B179" s="131" t="s">
        <v>94</v>
      </c>
      <c r="C179" s="132" t="s">
        <v>368</v>
      </c>
      <c r="D179" s="126"/>
      <c r="E179" s="127"/>
      <c r="F179" s="127"/>
      <c r="G179" s="128"/>
      <c r="H179" s="129"/>
      <c r="I179" s="129"/>
      <c r="J179" s="129"/>
      <c r="K179" s="129"/>
      <c r="L179" s="133" t="s">
        <v>162</v>
      </c>
      <c r="M179" s="134">
        <v>2</v>
      </c>
      <c r="N179" s="134">
        <v>1200</v>
      </c>
      <c r="O179" s="135">
        <f>M179*N179</f>
        <v>2400</v>
      </c>
      <c r="P179" s="129"/>
      <c r="Q179" s="129"/>
      <c r="R179" s="129"/>
      <c r="S179" s="129"/>
    </row>
    <row r="180" spans="1:57">
      <c r="A180" s="136"/>
      <c r="B180" s="137" t="s">
        <v>104</v>
      </c>
      <c r="C180" s="138" t="str">
        <f>CONCATENATE(B175," ",C175)</f>
        <v>M21 Elektromontáže</v>
      </c>
      <c r="D180" s="139"/>
      <c r="E180" s="140"/>
      <c r="F180" s="140"/>
      <c r="G180" s="141">
        <f>SUM(G175:G176)</f>
        <v>37900</v>
      </c>
      <c r="H180" s="142"/>
      <c r="I180" s="143">
        <f>SUM(I175:I176)</f>
        <v>0</v>
      </c>
      <c r="J180" s="142"/>
      <c r="K180" s="143">
        <f>SUM(K175:K176)</f>
        <v>0</v>
      </c>
      <c r="L180" s="139"/>
      <c r="M180" s="140"/>
      <c r="N180" s="140"/>
      <c r="O180" s="141">
        <f>SUM(O175:O179)</f>
        <v>44245</v>
      </c>
      <c r="P180" s="142"/>
      <c r="Q180" s="143">
        <f>SUM(Q175:Q176)</f>
        <v>0</v>
      </c>
      <c r="R180" s="142"/>
      <c r="S180" s="143">
        <f>SUM(S175:S176)</f>
        <v>0</v>
      </c>
      <c r="BA180" s="144">
        <f>SUM(BA175:BA176)</f>
        <v>0</v>
      </c>
      <c r="BB180" s="144">
        <f>SUM(BB175:BB176)</f>
        <v>0</v>
      </c>
      <c r="BC180" s="144">
        <f>SUM(BC175:BC176)</f>
        <v>0</v>
      </c>
      <c r="BD180" s="144">
        <f>SUM(BD175:BD176)</f>
        <v>37900</v>
      </c>
      <c r="BE180" s="144">
        <f>SUM(BE175:BE176)</f>
        <v>0</v>
      </c>
    </row>
    <row r="181" spans="1:57">
      <c r="E181" s="92"/>
      <c r="M181" s="92"/>
    </row>
    <row r="182" spans="1:57">
      <c r="E182" s="92"/>
      <c r="M182" s="92"/>
    </row>
    <row r="183" spans="1:57">
      <c r="E183" s="92"/>
      <c r="M183" s="92"/>
    </row>
    <row r="184" spans="1:57">
      <c r="E184" s="92"/>
      <c r="M184" s="92"/>
    </row>
    <row r="185" spans="1:57">
      <c r="E185" s="92"/>
      <c r="M185" s="92"/>
    </row>
    <row r="186" spans="1:57">
      <c r="E186" s="92"/>
      <c r="M186" s="92"/>
    </row>
    <row r="187" spans="1:57">
      <c r="E187" s="92"/>
      <c r="M187" s="92"/>
    </row>
    <row r="188" spans="1:57">
      <c r="E188" s="92"/>
      <c r="M188" s="92"/>
    </row>
    <row r="189" spans="1:57">
      <c r="E189" s="92"/>
      <c r="M189" s="92"/>
    </row>
    <row r="190" spans="1:57">
      <c r="E190" s="92"/>
      <c r="M190" s="92"/>
    </row>
    <row r="191" spans="1:57">
      <c r="E191" s="92"/>
      <c r="M191" s="92"/>
    </row>
    <row r="192" spans="1:57">
      <c r="E192" s="92"/>
      <c r="M192" s="92"/>
    </row>
    <row r="193" spans="1:15">
      <c r="E193" s="92"/>
      <c r="M193" s="92"/>
    </row>
    <row r="194" spans="1:15">
      <c r="E194" s="92"/>
      <c r="M194" s="92"/>
    </row>
    <row r="195" spans="1:15">
      <c r="E195" s="92"/>
      <c r="M195" s="92"/>
    </row>
    <row r="196" spans="1:15">
      <c r="E196" s="92"/>
      <c r="M196" s="92"/>
    </row>
    <row r="197" spans="1:15">
      <c r="E197" s="92"/>
      <c r="M197" s="92"/>
    </row>
    <row r="198" spans="1:15">
      <c r="E198" s="92"/>
      <c r="M198" s="92"/>
    </row>
    <row r="199" spans="1:15">
      <c r="E199" s="92"/>
      <c r="M199" s="92"/>
    </row>
    <row r="200" spans="1:15">
      <c r="E200" s="92"/>
      <c r="M200" s="92"/>
    </row>
    <row r="201" spans="1:15">
      <c r="E201" s="92"/>
      <c r="M201" s="92"/>
    </row>
    <row r="202" spans="1:15">
      <c r="E202" s="92"/>
      <c r="M202" s="92"/>
    </row>
    <row r="203" spans="1:15">
      <c r="E203" s="92"/>
      <c r="M203" s="92"/>
    </row>
    <row r="204" spans="1:15">
      <c r="A204" s="153"/>
      <c r="B204" s="154"/>
      <c r="C204" s="154"/>
      <c r="D204" s="154"/>
      <c r="E204" s="154"/>
      <c r="F204" s="154"/>
      <c r="G204" s="154"/>
      <c r="L204" s="154"/>
      <c r="M204" s="154"/>
      <c r="N204" s="154"/>
      <c r="O204" s="154"/>
    </row>
    <row r="205" spans="1:15">
      <c r="A205" s="153"/>
      <c r="B205" s="154"/>
      <c r="C205" s="154"/>
      <c r="D205" s="154"/>
      <c r="E205" s="154"/>
      <c r="F205" s="154"/>
      <c r="G205" s="154"/>
      <c r="L205" s="154"/>
      <c r="M205" s="154"/>
      <c r="N205" s="154"/>
      <c r="O205" s="154"/>
    </row>
    <row r="206" spans="1:15">
      <c r="A206" s="153"/>
      <c r="B206" s="154"/>
      <c r="C206" s="154"/>
      <c r="D206" s="154"/>
      <c r="E206" s="154"/>
      <c r="F206" s="154"/>
      <c r="G206" s="154"/>
      <c r="L206" s="154"/>
      <c r="M206" s="154"/>
      <c r="N206" s="154"/>
      <c r="O206" s="154"/>
    </row>
    <row r="207" spans="1:15">
      <c r="A207" s="153"/>
      <c r="B207" s="154"/>
      <c r="C207" s="154"/>
      <c r="D207" s="154"/>
      <c r="E207" s="154"/>
      <c r="F207" s="154"/>
      <c r="G207" s="154"/>
      <c r="L207" s="154"/>
      <c r="M207" s="154"/>
      <c r="N207" s="154"/>
      <c r="O207" s="154"/>
    </row>
    <row r="208" spans="1:15">
      <c r="E208" s="92"/>
      <c r="M208" s="92"/>
    </row>
    <row r="209" spans="5:13">
      <c r="E209" s="92"/>
      <c r="M209" s="92"/>
    </row>
    <row r="210" spans="5:13">
      <c r="E210" s="92"/>
      <c r="M210" s="92"/>
    </row>
    <row r="211" spans="5:13">
      <c r="E211" s="92"/>
      <c r="M211" s="92"/>
    </row>
    <row r="212" spans="5:13">
      <c r="E212" s="92"/>
      <c r="M212" s="92"/>
    </row>
    <row r="213" spans="5:13">
      <c r="E213" s="92"/>
      <c r="M213" s="92"/>
    </row>
    <row r="214" spans="5:13">
      <c r="E214" s="92"/>
      <c r="M214" s="92"/>
    </row>
    <row r="215" spans="5:13">
      <c r="E215" s="92"/>
      <c r="M215" s="92"/>
    </row>
    <row r="216" spans="5:13">
      <c r="E216" s="92"/>
      <c r="M216" s="92"/>
    </row>
    <row r="217" spans="5:13">
      <c r="E217" s="92"/>
      <c r="M217" s="92"/>
    </row>
    <row r="218" spans="5:13">
      <c r="E218" s="92"/>
      <c r="M218" s="92"/>
    </row>
    <row r="219" spans="5:13">
      <c r="E219" s="92"/>
      <c r="M219" s="92"/>
    </row>
    <row r="220" spans="5:13">
      <c r="E220" s="92"/>
      <c r="M220" s="92"/>
    </row>
    <row r="221" spans="5:13">
      <c r="E221" s="92"/>
      <c r="M221" s="92"/>
    </row>
    <row r="222" spans="5:13">
      <c r="E222" s="92"/>
      <c r="M222" s="92"/>
    </row>
    <row r="223" spans="5:13">
      <c r="E223" s="92"/>
      <c r="M223" s="92"/>
    </row>
    <row r="224" spans="5:13">
      <c r="E224" s="92"/>
      <c r="M224" s="92"/>
    </row>
    <row r="225" spans="1:15">
      <c r="E225" s="92"/>
      <c r="M225" s="92"/>
    </row>
    <row r="226" spans="1:15">
      <c r="E226" s="92"/>
      <c r="M226" s="92"/>
    </row>
    <row r="227" spans="1:15">
      <c r="E227" s="92"/>
      <c r="M227" s="92"/>
    </row>
    <row r="228" spans="1:15">
      <c r="E228" s="92"/>
      <c r="M228" s="92"/>
    </row>
    <row r="229" spans="1:15">
      <c r="E229" s="92"/>
      <c r="M229" s="92"/>
    </row>
    <row r="230" spans="1:15">
      <c r="E230" s="92"/>
      <c r="M230" s="92"/>
    </row>
    <row r="231" spans="1:15">
      <c r="E231" s="92"/>
      <c r="M231" s="92"/>
    </row>
    <row r="232" spans="1:15">
      <c r="E232" s="92"/>
      <c r="M232" s="92"/>
    </row>
    <row r="233" spans="1:15">
      <c r="A233" s="155"/>
      <c r="B233" s="156"/>
    </row>
    <row r="234" spans="1:15">
      <c r="A234" s="153"/>
      <c r="B234" s="154"/>
      <c r="C234" s="158"/>
      <c r="D234" s="158"/>
      <c r="E234" s="159"/>
      <c r="F234" s="158"/>
      <c r="G234" s="160"/>
      <c r="L234" s="158"/>
      <c r="M234" s="159"/>
      <c r="N234" s="158"/>
      <c r="O234" s="160"/>
    </row>
    <row r="235" spans="1:15">
      <c r="A235" s="161"/>
      <c r="B235" s="162"/>
      <c r="C235" s="154"/>
      <c r="D235" s="154"/>
      <c r="E235" s="163"/>
      <c r="F235" s="154"/>
      <c r="G235" s="154"/>
      <c r="L235" s="154"/>
      <c r="M235" s="163"/>
      <c r="N235" s="154"/>
      <c r="O235" s="154"/>
    </row>
    <row r="236" spans="1:15">
      <c r="A236" s="153"/>
      <c r="B236" s="154"/>
      <c r="C236" s="154"/>
      <c r="D236" s="154"/>
      <c r="E236" s="163"/>
      <c r="F236" s="154"/>
      <c r="G236" s="154"/>
      <c r="L236" s="154"/>
      <c r="M236" s="163"/>
      <c r="N236" s="154"/>
      <c r="O236" s="154"/>
    </row>
    <row r="237" spans="1:15">
      <c r="A237" s="153"/>
      <c r="B237" s="154"/>
      <c r="C237" s="154"/>
      <c r="D237" s="154"/>
      <c r="E237" s="163"/>
      <c r="F237" s="154"/>
      <c r="G237" s="154"/>
      <c r="L237" s="154"/>
      <c r="M237" s="163"/>
      <c r="N237" s="154"/>
      <c r="O237" s="154"/>
    </row>
    <row r="238" spans="1:15">
      <c r="A238" s="153"/>
      <c r="B238" s="154"/>
      <c r="C238" s="154"/>
      <c r="D238" s="154"/>
      <c r="E238" s="163"/>
      <c r="F238" s="154"/>
      <c r="G238" s="154"/>
      <c r="L238" s="154"/>
      <c r="M238" s="163"/>
      <c r="N238" s="154"/>
      <c r="O238" s="154"/>
    </row>
    <row r="239" spans="1:15">
      <c r="A239" s="153"/>
      <c r="B239" s="154"/>
      <c r="C239" s="154"/>
      <c r="D239" s="154"/>
      <c r="E239" s="163"/>
      <c r="F239" s="154"/>
      <c r="G239" s="154"/>
      <c r="L239" s="154"/>
      <c r="M239" s="163"/>
      <c r="N239" s="154"/>
      <c r="O239" s="154"/>
    </row>
    <row r="240" spans="1:15">
      <c r="A240" s="153"/>
      <c r="B240" s="154"/>
      <c r="C240" s="154"/>
      <c r="D240" s="154"/>
      <c r="E240" s="163"/>
      <c r="F240" s="154"/>
      <c r="G240" s="154"/>
      <c r="L240" s="154"/>
      <c r="M240" s="163"/>
      <c r="N240" s="154"/>
      <c r="O240" s="154"/>
    </row>
    <row r="241" spans="1:15">
      <c r="A241" s="153"/>
      <c r="B241" s="154"/>
      <c r="C241" s="154"/>
      <c r="D241" s="154"/>
      <c r="E241" s="163"/>
      <c r="F241" s="154"/>
      <c r="G241" s="154"/>
      <c r="L241" s="154"/>
      <c r="M241" s="163"/>
      <c r="N241" s="154"/>
      <c r="O241" s="154"/>
    </row>
    <row r="242" spans="1:15">
      <c r="A242" s="153"/>
      <c r="B242" s="154"/>
      <c r="C242" s="154"/>
      <c r="D242" s="154"/>
      <c r="E242" s="163"/>
      <c r="F242" s="154"/>
      <c r="G242" s="154"/>
      <c r="L242" s="154"/>
      <c r="M242" s="163"/>
      <c r="N242" s="154"/>
      <c r="O242" s="154"/>
    </row>
    <row r="243" spans="1:15">
      <c r="A243" s="153"/>
      <c r="B243" s="154"/>
      <c r="C243" s="154"/>
      <c r="D243" s="154"/>
      <c r="E243" s="163"/>
      <c r="F243" s="154"/>
      <c r="G243" s="154"/>
      <c r="L243" s="154"/>
      <c r="M243" s="163"/>
      <c r="N243" s="154"/>
      <c r="O243" s="154"/>
    </row>
    <row r="244" spans="1:15">
      <c r="A244" s="153"/>
      <c r="B244" s="154"/>
      <c r="C244" s="154"/>
      <c r="D244" s="154"/>
      <c r="E244" s="163"/>
      <c r="F244" s="154"/>
      <c r="G244" s="154"/>
      <c r="L244" s="154"/>
      <c r="M244" s="163"/>
      <c r="N244" s="154"/>
      <c r="O244" s="154"/>
    </row>
    <row r="245" spans="1:15">
      <c r="A245" s="153"/>
      <c r="B245" s="154"/>
      <c r="C245" s="154"/>
      <c r="D245" s="154"/>
      <c r="E245" s="163"/>
      <c r="F245" s="154"/>
      <c r="G245" s="154"/>
      <c r="L245" s="154"/>
      <c r="M245" s="163"/>
      <c r="N245" s="154"/>
      <c r="O245" s="154"/>
    </row>
    <row r="246" spans="1:15">
      <c r="A246" s="153"/>
      <c r="B246" s="154"/>
      <c r="C246" s="154"/>
      <c r="D246" s="154"/>
      <c r="E246" s="163"/>
      <c r="F246" s="154"/>
      <c r="G246" s="154"/>
      <c r="L246" s="154"/>
      <c r="M246" s="163"/>
      <c r="N246" s="154"/>
      <c r="O246" s="154"/>
    </row>
    <row r="247" spans="1:15">
      <c r="A247" s="153"/>
      <c r="B247" s="154"/>
      <c r="C247" s="154"/>
      <c r="D247" s="154"/>
      <c r="E247" s="163"/>
      <c r="F247" s="154"/>
      <c r="G247" s="154"/>
      <c r="L247" s="154"/>
      <c r="M247" s="163"/>
      <c r="N247" s="154"/>
      <c r="O247" s="154"/>
    </row>
  </sheetData>
  <mergeCells count="5">
    <mergeCell ref="A1:I1"/>
    <mergeCell ref="A3:B3"/>
    <mergeCell ref="L3:S4"/>
    <mergeCell ref="A4:B4"/>
    <mergeCell ref="G4:I4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G34"/>
  <sheetViews>
    <sheetView topLeftCell="A16" workbookViewId="0">
      <selection activeCell="F41" sqref="F41"/>
    </sheetView>
  </sheetViews>
  <sheetFormatPr defaultRowHeight="15"/>
  <cols>
    <col min="2" max="2" width="17.28515625" customWidth="1"/>
    <col min="3" max="3" width="15.85546875" customWidth="1"/>
    <col min="6" max="6" width="23.42578125" customWidth="1"/>
    <col min="7" max="7" width="24.5703125" customWidth="1"/>
  </cols>
  <sheetData>
    <row r="1" spans="1:7" ht="18">
      <c r="A1" s="1" t="s">
        <v>0</v>
      </c>
      <c r="B1" s="2"/>
      <c r="C1" s="2"/>
      <c r="D1" s="2"/>
      <c r="E1" s="2"/>
      <c r="F1" s="2"/>
      <c r="G1" s="2"/>
    </row>
    <row r="2" spans="1:7" ht="15.75" thickBot="1"/>
    <row r="3" spans="1:7">
      <c r="A3" s="3" t="s">
        <v>1</v>
      </c>
      <c r="B3" s="4"/>
      <c r="C3" s="5" t="s">
        <v>2</v>
      </c>
      <c r="D3" s="5"/>
      <c r="E3" s="5"/>
      <c r="F3" s="6" t="s">
        <v>3</v>
      </c>
      <c r="G3" s="7"/>
    </row>
    <row r="4" spans="1:7" ht="15.75">
      <c r="A4" s="8"/>
      <c r="B4" s="9"/>
      <c r="C4" s="10" t="s">
        <v>4</v>
      </c>
      <c r="D4" s="11"/>
      <c r="E4" s="11"/>
      <c r="F4" s="12"/>
      <c r="G4" s="13"/>
    </row>
    <row r="5" spans="1:7">
      <c r="A5" s="14" t="s">
        <v>5</v>
      </c>
      <c r="B5" s="15"/>
      <c r="C5" s="16" t="s">
        <v>6</v>
      </c>
      <c r="D5" s="16"/>
      <c r="E5" s="16"/>
      <c r="F5" s="17" t="s">
        <v>7</v>
      </c>
      <c r="G5" s="18"/>
    </row>
    <row r="6" spans="1:7" ht="15.75">
      <c r="A6" s="8"/>
      <c r="B6" s="9"/>
      <c r="C6" s="10" t="s">
        <v>8</v>
      </c>
      <c r="D6" s="11"/>
      <c r="E6" s="11"/>
      <c r="F6" s="19"/>
      <c r="G6" s="13"/>
    </row>
    <row r="7" spans="1:7">
      <c r="A7" s="14" t="s">
        <v>9</v>
      </c>
      <c r="B7" s="16"/>
      <c r="C7" s="284"/>
      <c r="D7" s="285"/>
      <c r="E7" s="20" t="s">
        <v>10</v>
      </c>
      <c r="F7" s="21"/>
      <c r="G7" s="22">
        <v>0</v>
      </c>
    </row>
    <row r="8" spans="1:7">
      <c r="A8" s="14" t="s">
        <v>11</v>
      </c>
      <c r="B8" s="16"/>
      <c r="C8" s="284" t="s">
        <v>12</v>
      </c>
      <c r="D8" s="285"/>
      <c r="E8" s="17" t="s">
        <v>13</v>
      </c>
      <c r="F8" s="16"/>
      <c r="G8" s="23">
        <f>IF(PocetMJ=0,,ROUND((F30+F32)/PocetMJ,1))</f>
        <v>0</v>
      </c>
    </row>
    <row r="9" spans="1:7">
      <c r="A9" s="24" t="s">
        <v>14</v>
      </c>
      <c r="B9" s="25"/>
      <c r="C9" s="25"/>
      <c r="D9" s="25"/>
      <c r="E9" s="26" t="s">
        <v>15</v>
      </c>
      <c r="F9" s="25"/>
      <c r="G9" s="27"/>
    </row>
    <row r="10" spans="1:7">
      <c r="A10" s="28" t="s">
        <v>16</v>
      </c>
      <c r="B10" s="29"/>
      <c r="C10" s="29"/>
      <c r="D10" s="29"/>
      <c r="E10" s="12" t="s">
        <v>17</v>
      </c>
      <c r="F10" s="29"/>
      <c r="G10" s="13"/>
    </row>
    <row r="11" spans="1:7">
      <c r="A11" s="28"/>
      <c r="B11" s="29" t="s">
        <v>18</v>
      </c>
      <c r="C11" s="29" t="s">
        <v>19</v>
      </c>
      <c r="D11" s="29"/>
      <c r="E11" s="286" t="s">
        <v>20</v>
      </c>
      <c r="F11" s="287"/>
      <c r="G11" s="288"/>
    </row>
    <row r="12" spans="1:7" ht="18.75" thickBot="1">
      <c r="A12" s="30" t="s">
        <v>21</v>
      </c>
      <c r="B12" s="31"/>
      <c r="C12" s="31"/>
      <c r="D12" s="31"/>
      <c r="E12" s="32"/>
      <c r="F12" s="32"/>
      <c r="G12" s="33"/>
    </row>
    <row r="13" spans="1:7" ht="15.75" thickBot="1">
      <c r="A13" s="34" t="s">
        <v>22</v>
      </c>
      <c r="B13" s="35"/>
      <c r="C13" s="36"/>
      <c r="D13" s="37" t="s">
        <v>23</v>
      </c>
      <c r="E13" s="38"/>
      <c r="F13" s="38"/>
      <c r="G13" s="36"/>
    </row>
    <row r="14" spans="1:7">
      <c r="A14" s="39"/>
      <c r="B14" s="40" t="s">
        <v>24</v>
      </c>
      <c r="C14" s="41">
        <f>Dodavka</f>
        <v>0</v>
      </c>
      <c r="D14" s="44" t="str">
        <f>[2]Rekapitulace!A14</f>
        <v>Individuální mimostaveništní doprava 1,97%</v>
      </c>
      <c r="E14" s="45"/>
      <c r="F14" s="46"/>
      <c r="G14" s="41">
        <f>[2]Rekapitulace!I14</f>
        <v>949.08500000000004</v>
      </c>
    </row>
    <row r="15" spans="1:7">
      <c r="A15" s="39" t="s">
        <v>25</v>
      </c>
      <c r="B15" s="40" t="s">
        <v>26</v>
      </c>
      <c r="C15" s="41">
        <f>Mont</f>
        <v>0</v>
      </c>
      <c r="D15" s="24" t="str">
        <f>[2]Rekapitulace!A15</f>
        <v>Zařízení staveniště 0,9%</v>
      </c>
      <c r="E15" s="42"/>
      <c r="F15" s="43"/>
      <c r="G15" s="41">
        <f>[2]Rekapitulace!I15</f>
        <v>474.54250000000002</v>
      </c>
    </row>
    <row r="16" spans="1:7">
      <c r="A16" s="39" t="s">
        <v>27</v>
      </c>
      <c r="B16" s="40" t="s">
        <v>28</v>
      </c>
      <c r="C16" s="41">
        <f>HSV</f>
        <v>47454.25</v>
      </c>
      <c r="D16" s="24"/>
      <c r="E16" s="42"/>
      <c r="F16" s="43"/>
      <c r="G16" s="41"/>
    </row>
    <row r="17" spans="1:7">
      <c r="A17" s="47" t="s">
        <v>29</v>
      </c>
      <c r="B17" s="40" t="s">
        <v>30</v>
      </c>
      <c r="C17" s="41">
        <f>PSV</f>
        <v>0</v>
      </c>
      <c r="D17" s="24"/>
      <c r="E17" s="42"/>
      <c r="F17" s="43"/>
      <c r="G17" s="41"/>
    </row>
    <row r="18" spans="1:7">
      <c r="A18" s="48" t="s">
        <v>31</v>
      </c>
      <c r="B18" s="40"/>
      <c r="C18" s="41">
        <f>SUM(C14:C17)</f>
        <v>47454.25</v>
      </c>
      <c r="D18" s="49"/>
      <c r="E18" s="42"/>
      <c r="F18" s="43"/>
      <c r="G18" s="41"/>
    </row>
    <row r="19" spans="1:7">
      <c r="A19" s="48"/>
      <c r="B19" s="40"/>
      <c r="C19" s="41"/>
      <c r="D19" s="24"/>
      <c r="E19" s="42"/>
      <c r="F19" s="43"/>
      <c r="G19" s="41"/>
    </row>
    <row r="20" spans="1:7">
      <c r="A20" s="48" t="s">
        <v>32</v>
      </c>
      <c r="B20" s="40"/>
      <c r="C20" s="41">
        <f>Vícepráce</f>
        <v>0</v>
      </c>
      <c r="D20" s="24"/>
      <c r="E20" s="42"/>
      <c r="F20" s="43"/>
      <c r="G20" s="41"/>
    </row>
    <row r="21" spans="1:7">
      <c r="A21" s="28" t="s">
        <v>33</v>
      </c>
      <c r="B21" s="29"/>
      <c r="C21" s="41">
        <f>C18+C20</f>
        <v>47454.25</v>
      </c>
      <c r="D21" s="24" t="s">
        <v>34</v>
      </c>
      <c r="E21" s="42"/>
      <c r="F21" s="43"/>
      <c r="G21" s="41">
        <f>G22-SUM(G14:G20)</f>
        <v>6169.0524999999998</v>
      </c>
    </row>
    <row r="22" spans="1:7" ht="15.75" thickBot="1">
      <c r="A22" s="24" t="s">
        <v>35</v>
      </c>
      <c r="B22" s="25"/>
      <c r="C22" s="50">
        <f>C21+G22</f>
        <v>55046.93</v>
      </c>
      <c r="D22" s="51" t="s">
        <v>36</v>
      </c>
      <c r="E22" s="52"/>
      <c r="F22" s="53"/>
      <c r="G22" s="41">
        <f>VRN</f>
        <v>7592.68</v>
      </c>
    </row>
    <row r="23" spans="1:7">
      <c r="A23" s="3" t="s">
        <v>37</v>
      </c>
      <c r="B23" s="5"/>
      <c r="C23" s="6" t="s">
        <v>38</v>
      </c>
      <c r="D23" s="5"/>
      <c r="E23" s="6" t="s">
        <v>39</v>
      </c>
      <c r="F23" s="5"/>
      <c r="G23" s="7"/>
    </row>
    <row r="24" spans="1:7">
      <c r="A24" s="14" t="s">
        <v>40</v>
      </c>
      <c r="B24" s="16"/>
      <c r="C24" s="17" t="s">
        <v>41</v>
      </c>
      <c r="D24" s="16"/>
      <c r="E24" s="17" t="s">
        <v>41</v>
      </c>
      <c r="F24" s="16"/>
      <c r="G24" s="18"/>
    </row>
    <row r="25" spans="1:7">
      <c r="A25" s="28" t="s">
        <v>42</v>
      </c>
      <c r="B25" s="54"/>
      <c r="C25" s="12" t="s">
        <v>42</v>
      </c>
      <c r="D25" s="29"/>
      <c r="E25" s="12" t="s">
        <v>42</v>
      </c>
      <c r="F25" s="29"/>
      <c r="G25" s="13"/>
    </row>
    <row r="26" spans="1:7">
      <c r="A26" s="28"/>
      <c r="B26" s="55">
        <v>42345</v>
      </c>
      <c r="C26" s="12" t="s">
        <v>43</v>
      </c>
      <c r="D26" s="29"/>
      <c r="E26" s="12" t="s">
        <v>44</v>
      </c>
      <c r="F26" s="29"/>
      <c r="G26" s="13"/>
    </row>
    <row r="27" spans="1:7">
      <c r="A27" s="28"/>
      <c r="B27" s="29"/>
      <c r="C27" s="12"/>
      <c r="D27" s="29"/>
      <c r="E27" s="12"/>
      <c r="F27" s="29"/>
      <c r="G27" s="13"/>
    </row>
    <row r="28" spans="1:7">
      <c r="A28" s="28"/>
      <c r="B28" s="29"/>
      <c r="C28" s="12"/>
      <c r="D28" s="29"/>
      <c r="E28" s="12"/>
      <c r="F28" s="29"/>
      <c r="G28" s="13"/>
    </row>
    <row r="29" spans="1:7">
      <c r="A29" s="14" t="s">
        <v>45</v>
      </c>
      <c r="B29" s="16"/>
      <c r="C29" s="56">
        <v>0</v>
      </c>
      <c r="D29" s="16" t="s">
        <v>46</v>
      </c>
      <c r="E29" s="17"/>
      <c r="F29" s="57">
        <v>0</v>
      </c>
      <c r="G29" s="18"/>
    </row>
    <row r="30" spans="1:7">
      <c r="A30" s="14" t="s">
        <v>45</v>
      </c>
      <c r="B30" s="16"/>
      <c r="C30" s="56">
        <v>15</v>
      </c>
      <c r="D30" s="16" t="s">
        <v>46</v>
      </c>
      <c r="E30" s="17"/>
      <c r="F30" s="57">
        <f>C22</f>
        <v>55046.93</v>
      </c>
      <c r="G30" s="18"/>
    </row>
    <row r="31" spans="1:7">
      <c r="A31" s="14" t="s">
        <v>47</v>
      </c>
      <c r="B31" s="16"/>
      <c r="C31" s="56">
        <v>15</v>
      </c>
      <c r="D31" s="16" t="s">
        <v>46</v>
      </c>
      <c r="E31" s="17"/>
      <c r="F31" s="58">
        <f>Zaklad5*0.15</f>
        <v>8257.039499999999</v>
      </c>
      <c r="G31" s="27"/>
    </row>
    <row r="32" spans="1:7">
      <c r="A32" s="14" t="s">
        <v>45</v>
      </c>
      <c r="B32" s="16"/>
      <c r="C32" s="56">
        <v>21</v>
      </c>
      <c r="D32" s="16" t="s">
        <v>46</v>
      </c>
      <c r="E32" s="17"/>
      <c r="F32" s="57">
        <v>0</v>
      </c>
      <c r="G32" s="18"/>
    </row>
    <row r="33" spans="1:7">
      <c r="A33" s="14" t="s">
        <v>47</v>
      </c>
      <c r="B33" s="16"/>
      <c r="C33" s="56">
        <v>21</v>
      </c>
      <c r="D33" s="16" t="s">
        <v>46</v>
      </c>
      <c r="E33" s="17"/>
      <c r="F33" s="58">
        <f>ROUND(PRODUCT(F32,C33/100),0)</f>
        <v>0</v>
      </c>
      <c r="G33" s="27"/>
    </row>
    <row r="34" spans="1:7" ht="16.5" thickBot="1">
      <c r="A34" s="59" t="s">
        <v>48</v>
      </c>
      <c r="B34" s="60"/>
      <c r="C34" s="60"/>
      <c r="D34" s="60"/>
      <c r="E34" s="61"/>
      <c r="F34" s="62">
        <f>ROUND(SUM(F29:F33),0)</f>
        <v>63304</v>
      </c>
      <c r="G34" s="63"/>
    </row>
  </sheetData>
  <mergeCells count="3">
    <mergeCell ref="C7:D7"/>
    <mergeCell ref="C8:D8"/>
    <mergeCell ref="E11:G11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BE69"/>
  <sheetViews>
    <sheetView workbookViewId="0">
      <selection sqref="A1:XFD1048576"/>
    </sheetView>
  </sheetViews>
  <sheetFormatPr defaultRowHeight="15"/>
  <cols>
    <col min="1" max="1" width="5.85546875" customWidth="1"/>
    <col min="2" max="2" width="6.140625" customWidth="1"/>
    <col min="3" max="3" width="11.42578125" customWidth="1"/>
    <col min="4" max="4" width="15.85546875" customWidth="1"/>
    <col min="5" max="5" width="11.28515625" customWidth="1"/>
    <col min="6" max="6" width="10.85546875" customWidth="1"/>
    <col min="7" max="7" width="11" customWidth="1"/>
    <col min="8" max="8" width="11.140625" customWidth="1"/>
    <col min="9" max="9" width="10.7109375" customWidth="1"/>
  </cols>
  <sheetData>
    <row r="1" spans="1:57" ht="15.75" thickTop="1">
      <c r="A1" s="312" t="s">
        <v>5</v>
      </c>
      <c r="B1" s="313"/>
      <c r="C1" s="97" t="str">
        <f>CONCATENATE(cislostavby," ",nazevstavby)</f>
        <v xml:space="preserve"> Udržovací práce-renovace bytů</v>
      </c>
      <c r="D1" s="98"/>
      <c r="E1" s="99"/>
      <c r="F1" s="98"/>
      <c r="G1" s="164"/>
      <c r="H1" s="165"/>
      <c r="I1" s="166"/>
    </row>
    <row r="2" spans="1:57" ht="15.75" thickBot="1">
      <c r="A2" s="320" t="s">
        <v>1</v>
      </c>
      <c r="B2" s="321"/>
      <c r="C2" s="103" t="s">
        <v>417</v>
      </c>
      <c r="D2" s="104"/>
      <c r="E2" s="105"/>
      <c r="F2" s="104"/>
      <c r="G2" s="322"/>
      <c r="H2" s="322"/>
      <c r="I2" s="323"/>
    </row>
    <row r="3" spans="1:57" ht="15.75" thickTop="1"/>
    <row r="4" spans="1:57" ht="19.5" customHeight="1">
      <c r="A4" s="167" t="s">
        <v>369</v>
      </c>
      <c r="B4" s="1"/>
      <c r="C4" s="1"/>
      <c r="D4" s="1"/>
      <c r="E4" s="1"/>
      <c r="F4" s="1"/>
      <c r="G4" s="1"/>
      <c r="H4" s="1"/>
      <c r="I4" s="1"/>
    </row>
    <row r="5" spans="1:57" ht="15.75" thickBot="1"/>
    <row r="6" spans="1:57" s="29" customFormat="1" ht="15.75" thickBot="1">
      <c r="A6" s="168"/>
      <c r="B6" s="169" t="s">
        <v>370</v>
      </c>
      <c r="C6" s="169"/>
      <c r="D6" s="170"/>
      <c r="E6" s="171" t="s">
        <v>371</v>
      </c>
      <c r="F6" s="172" t="s">
        <v>372</v>
      </c>
      <c r="G6" s="172" t="s">
        <v>373</v>
      </c>
      <c r="H6" s="172" t="s">
        <v>374</v>
      </c>
      <c r="I6" s="173" t="s">
        <v>32</v>
      </c>
    </row>
    <row r="7" spans="1:57" s="29" customFormat="1">
      <c r="A7" s="174" t="s">
        <v>407</v>
      </c>
      <c r="B7" s="175" t="s">
        <v>408</v>
      </c>
      <c r="C7" s="176"/>
      <c r="D7" s="177"/>
      <c r="E7" s="178">
        <f>([2]Položky!G13)</f>
        <v>23584.25</v>
      </c>
      <c r="F7" s="179"/>
      <c r="G7" s="179"/>
      <c r="H7" s="179"/>
      <c r="I7" s="180"/>
    </row>
    <row r="8" spans="1:57" s="29" customFormat="1" ht="15.75" thickBot="1">
      <c r="A8" s="174" t="s">
        <v>189</v>
      </c>
      <c r="B8" s="175" t="s">
        <v>190</v>
      </c>
      <c r="C8" s="176"/>
      <c r="D8" s="177"/>
      <c r="E8" s="178">
        <f>([2]Položky!G17)</f>
        <v>23870</v>
      </c>
      <c r="F8" s="179"/>
      <c r="G8" s="179"/>
      <c r="H8" s="179"/>
      <c r="I8" s="180"/>
    </row>
    <row r="9" spans="1:57" s="186" customFormat="1" ht="13.5" thickBot="1">
      <c r="A9" s="181"/>
      <c r="B9" s="169" t="s">
        <v>375</v>
      </c>
      <c r="C9" s="169"/>
      <c r="D9" s="182"/>
      <c r="E9" s="183">
        <f>SUM(E7:E8)</f>
        <v>47454.25</v>
      </c>
      <c r="F9" s="184">
        <f>SUM(F7:F8)</f>
        <v>0</v>
      </c>
      <c r="G9" s="184">
        <f>SUM(G7:G8)</f>
        <v>0</v>
      </c>
      <c r="H9" s="184">
        <f>SUM(H7:H8)</f>
        <v>0</v>
      </c>
      <c r="I9" s="185">
        <f>SUM(I7:I8)</f>
        <v>0</v>
      </c>
    </row>
    <row r="10" spans="1:57">
      <c r="A10" s="176"/>
      <c r="B10" s="176"/>
      <c r="C10" s="176"/>
      <c r="D10" s="176"/>
      <c r="E10" s="176"/>
      <c r="F10" s="176"/>
      <c r="G10" s="176"/>
      <c r="H10" s="176"/>
      <c r="I10" s="176"/>
    </row>
    <row r="11" spans="1:57" ht="19.5" customHeight="1">
      <c r="A11" s="187" t="s">
        <v>376</v>
      </c>
      <c r="B11" s="187"/>
      <c r="C11" s="187"/>
      <c r="D11" s="187"/>
      <c r="E11" s="187"/>
      <c r="F11" s="187"/>
      <c r="G11" s="188"/>
      <c r="H11" s="187"/>
      <c r="I11" s="187"/>
      <c r="BA11" s="67"/>
      <c r="BB11" s="67"/>
      <c r="BC11" s="67"/>
      <c r="BD11" s="67"/>
      <c r="BE11" s="67"/>
    </row>
    <row r="12" spans="1:57" ht="15.75" thickBot="1">
      <c r="A12" s="189"/>
      <c r="B12" s="189"/>
      <c r="C12" s="189"/>
      <c r="D12" s="189"/>
      <c r="E12" s="189"/>
      <c r="F12" s="189"/>
      <c r="G12" s="189"/>
      <c r="H12" s="189"/>
      <c r="I12" s="189"/>
    </row>
    <row r="13" spans="1:57">
      <c r="A13" s="190" t="s">
        <v>377</v>
      </c>
      <c r="B13" s="191"/>
      <c r="C13" s="191"/>
      <c r="D13" s="192"/>
      <c r="E13" s="193" t="s">
        <v>378</v>
      </c>
      <c r="F13" s="194" t="s">
        <v>379</v>
      </c>
      <c r="G13" s="195" t="s">
        <v>380</v>
      </c>
      <c r="H13" s="196"/>
      <c r="I13" s="197" t="s">
        <v>378</v>
      </c>
    </row>
    <row r="14" spans="1:57">
      <c r="A14" s="198" t="s">
        <v>404</v>
      </c>
      <c r="B14" s="199"/>
      <c r="C14" s="199"/>
      <c r="D14" s="200"/>
      <c r="E14" s="201"/>
      <c r="F14" s="202">
        <v>2</v>
      </c>
      <c r="G14" s="203">
        <f>CHOOSE(BA14+1,HSV+PSV,HSV+PSV+Mont,HSV+PSV+Dodavka+Mont,HSV,PSV,Mont,Dodavka,Mont+Dodavka,0)</f>
        <v>47454.25</v>
      </c>
      <c r="H14" s="204"/>
      <c r="I14" s="205">
        <f>E14+F14*G14/100</f>
        <v>949.08500000000004</v>
      </c>
      <c r="BA14">
        <v>0</v>
      </c>
    </row>
    <row r="15" spans="1:57">
      <c r="A15" s="198" t="s">
        <v>405</v>
      </c>
      <c r="B15" s="199"/>
      <c r="C15" s="199"/>
      <c r="D15" s="200"/>
      <c r="E15" s="201"/>
      <c r="F15" s="202">
        <v>1</v>
      </c>
      <c r="G15" s="203">
        <f>CHOOSE(BA15+1,HSV+PSV,HSV+PSV+Mont,HSV+PSV+Dodavka+Mont,HSV,PSV,Mont,Dodavka,Mont+Dodavka,0)</f>
        <v>47454.25</v>
      </c>
      <c r="H15" s="204"/>
      <c r="I15" s="205">
        <f>E15+F15*G15/100</f>
        <v>474.54250000000002</v>
      </c>
      <c r="BA15">
        <v>0</v>
      </c>
    </row>
    <row r="16" spans="1:57" s="272" customFormat="1" ht="24.75" customHeight="1">
      <c r="A16" s="336" t="s">
        <v>418</v>
      </c>
      <c r="B16" s="336"/>
      <c r="C16" s="336"/>
      <c r="D16" s="336"/>
      <c r="E16" s="270"/>
      <c r="F16" s="271">
        <v>7.5</v>
      </c>
      <c r="G16" s="270">
        <f>G15</f>
        <v>47454.25</v>
      </c>
      <c r="H16" s="337">
        <f>G16*0.075</f>
        <v>3559.0687499999999</v>
      </c>
      <c r="I16" s="338"/>
    </row>
    <row r="17" spans="1:9">
      <c r="A17" s="273" t="s">
        <v>383</v>
      </c>
      <c r="B17" s="273"/>
      <c r="C17" s="274"/>
      <c r="D17" s="275"/>
      <c r="E17" s="276"/>
      <c r="F17" s="202">
        <v>5.5</v>
      </c>
      <c r="G17" s="203">
        <f>CHOOSE(BA17+1,HSV+PSV,HSV+PSV+Mont,HSV+PSV+Dodavka+Mont,HSV,PSV,Mont,Dodavka,Mont+Dodavka,0)</f>
        <v>47454.25</v>
      </c>
      <c r="H17" s="339">
        <f>G17*F17*0.01</f>
        <v>2609.9837499999999</v>
      </c>
      <c r="I17" s="340"/>
    </row>
    <row r="18" spans="1:9" ht="15.75" thickBot="1">
      <c r="A18" s="210"/>
      <c r="B18" s="211" t="s">
        <v>384</v>
      </c>
      <c r="C18" s="212"/>
      <c r="D18" s="213"/>
      <c r="E18" s="214"/>
      <c r="F18" s="215"/>
      <c r="G18" s="215"/>
      <c r="H18" s="324">
        <f>I14+I15+H16+H17</f>
        <v>7592.68</v>
      </c>
      <c r="I18" s="325"/>
    </row>
    <row r="20" spans="1:9">
      <c r="B20" s="186"/>
      <c r="F20" s="216"/>
      <c r="G20" s="217"/>
      <c r="H20" s="217"/>
      <c r="I20" s="218"/>
    </row>
    <row r="21" spans="1:9">
      <c r="F21" s="216"/>
      <c r="G21" s="217"/>
      <c r="H21" s="217"/>
      <c r="I21" s="218"/>
    </row>
    <row r="22" spans="1:9">
      <c r="F22" s="216"/>
      <c r="G22" s="217"/>
      <c r="H22" s="217"/>
      <c r="I22" s="218"/>
    </row>
    <row r="23" spans="1:9">
      <c r="F23" s="216"/>
      <c r="G23" s="217"/>
      <c r="H23" s="217"/>
      <c r="I23" s="218"/>
    </row>
    <row r="24" spans="1:9">
      <c r="F24" s="216"/>
      <c r="G24" s="217"/>
      <c r="H24" s="217"/>
      <c r="I24" s="218"/>
    </row>
    <row r="25" spans="1:9">
      <c r="F25" s="216"/>
      <c r="G25" s="217"/>
      <c r="H25" s="217"/>
      <c r="I25" s="218"/>
    </row>
    <row r="26" spans="1:9">
      <c r="F26" s="216"/>
      <c r="G26" s="217"/>
      <c r="H26" s="217"/>
      <c r="I26" s="218"/>
    </row>
    <row r="27" spans="1:9">
      <c r="F27" s="216"/>
      <c r="G27" s="217"/>
      <c r="H27" s="217"/>
      <c r="I27" s="218"/>
    </row>
    <row r="28" spans="1:9">
      <c r="F28" s="216"/>
      <c r="G28" s="217"/>
      <c r="H28" s="217"/>
      <c r="I28" s="218"/>
    </row>
    <row r="29" spans="1:9">
      <c r="F29" s="216"/>
      <c r="G29" s="217"/>
      <c r="H29" s="217"/>
      <c r="I29" s="218"/>
    </row>
    <row r="30" spans="1:9">
      <c r="F30" s="216"/>
      <c r="G30" s="217"/>
      <c r="H30" s="217"/>
      <c r="I30" s="218"/>
    </row>
    <row r="31" spans="1:9">
      <c r="F31" s="216"/>
      <c r="G31" s="217"/>
      <c r="H31" s="217"/>
      <c r="I31" s="218"/>
    </row>
    <row r="32" spans="1:9">
      <c r="F32" s="216"/>
      <c r="G32" s="217"/>
      <c r="H32" s="217"/>
      <c r="I32" s="218"/>
    </row>
    <row r="33" spans="6:9">
      <c r="F33" s="216"/>
      <c r="G33" s="217"/>
      <c r="H33" s="217"/>
      <c r="I33" s="218"/>
    </row>
    <row r="34" spans="6:9">
      <c r="F34" s="216"/>
      <c r="G34" s="217"/>
      <c r="H34" s="217"/>
      <c r="I34" s="218"/>
    </row>
    <row r="35" spans="6:9">
      <c r="F35" s="216"/>
      <c r="G35" s="217"/>
      <c r="H35" s="217"/>
      <c r="I35" s="218"/>
    </row>
    <row r="36" spans="6:9">
      <c r="F36" s="216"/>
      <c r="G36" s="217"/>
      <c r="H36" s="217"/>
      <c r="I36" s="218"/>
    </row>
    <row r="37" spans="6:9">
      <c r="F37" s="216"/>
      <c r="G37" s="217"/>
      <c r="H37" s="217"/>
      <c r="I37" s="218"/>
    </row>
    <row r="38" spans="6:9">
      <c r="F38" s="216"/>
      <c r="G38" s="217"/>
      <c r="H38" s="217"/>
      <c r="I38" s="218"/>
    </row>
    <row r="39" spans="6:9">
      <c r="F39" s="216"/>
      <c r="G39" s="217"/>
      <c r="H39" s="217"/>
      <c r="I39" s="218"/>
    </row>
    <row r="40" spans="6:9">
      <c r="F40" s="216"/>
      <c r="G40" s="217"/>
      <c r="H40" s="217"/>
      <c r="I40" s="218"/>
    </row>
    <row r="41" spans="6:9">
      <c r="F41" s="216"/>
      <c r="G41" s="217"/>
      <c r="H41" s="217"/>
      <c r="I41" s="218"/>
    </row>
    <row r="42" spans="6:9">
      <c r="F42" s="216"/>
      <c r="G42" s="217"/>
      <c r="H42" s="217"/>
      <c r="I42" s="218"/>
    </row>
    <row r="43" spans="6:9">
      <c r="F43" s="216"/>
      <c r="G43" s="217"/>
      <c r="H43" s="217"/>
      <c r="I43" s="218"/>
    </row>
    <row r="44" spans="6:9">
      <c r="F44" s="216"/>
      <c r="G44" s="217"/>
      <c r="H44" s="217"/>
      <c r="I44" s="218"/>
    </row>
    <row r="45" spans="6:9">
      <c r="F45" s="216"/>
      <c r="G45" s="217"/>
      <c r="H45" s="217"/>
      <c r="I45" s="218"/>
    </row>
    <row r="46" spans="6:9">
      <c r="F46" s="216"/>
      <c r="G46" s="217"/>
      <c r="H46" s="217"/>
      <c r="I46" s="218"/>
    </row>
    <row r="47" spans="6:9">
      <c r="F47" s="216"/>
      <c r="G47" s="217"/>
      <c r="H47" s="217"/>
      <c r="I47" s="218"/>
    </row>
    <row r="48" spans="6:9">
      <c r="F48" s="216"/>
      <c r="G48" s="217"/>
      <c r="H48" s="217"/>
      <c r="I48" s="218"/>
    </row>
    <row r="49" spans="6:9">
      <c r="F49" s="216"/>
      <c r="G49" s="217"/>
      <c r="H49" s="217"/>
      <c r="I49" s="218"/>
    </row>
    <row r="50" spans="6:9">
      <c r="F50" s="216"/>
      <c r="G50" s="217"/>
      <c r="H50" s="217"/>
      <c r="I50" s="218"/>
    </row>
    <row r="51" spans="6:9">
      <c r="F51" s="216"/>
      <c r="G51" s="217"/>
      <c r="H51" s="217"/>
      <c r="I51" s="218"/>
    </row>
    <row r="52" spans="6:9">
      <c r="F52" s="216"/>
      <c r="G52" s="217"/>
      <c r="H52" s="217"/>
      <c r="I52" s="218"/>
    </row>
    <row r="53" spans="6:9">
      <c r="F53" s="216"/>
      <c r="G53" s="217"/>
      <c r="H53" s="217"/>
      <c r="I53" s="218"/>
    </row>
    <row r="54" spans="6:9">
      <c r="F54" s="216"/>
      <c r="G54" s="217"/>
      <c r="H54" s="217"/>
      <c r="I54" s="218"/>
    </row>
    <row r="55" spans="6:9">
      <c r="F55" s="216"/>
      <c r="G55" s="217"/>
      <c r="H55" s="217"/>
      <c r="I55" s="218"/>
    </row>
    <row r="56" spans="6:9">
      <c r="F56" s="216"/>
      <c r="G56" s="217"/>
      <c r="H56" s="217"/>
      <c r="I56" s="218"/>
    </row>
    <row r="57" spans="6:9">
      <c r="F57" s="216"/>
      <c r="G57" s="217"/>
      <c r="H57" s="217"/>
      <c r="I57" s="218"/>
    </row>
    <row r="58" spans="6:9">
      <c r="F58" s="216"/>
      <c r="G58" s="217"/>
      <c r="H58" s="217"/>
      <c r="I58" s="218"/>
    </row>
    <row r="59" spans="6:9">
      <c r="F59" s="216"/>
      <c r="G59" s="217"/>
      <c r="H59" s="217"/>
      <c r="I59" s="218"/>
    </row>
    <row r="60" spans="6:9">
      <c r="F60" s="216"/>
      <c r="G60" s="217"/>
      <c r="H60" s="217"/>
      <c r="I60" s="218"/>
    </row>
    <row r="61" spans="6:9">
      <c r="F61" s="216"/>
      <c r="G61" s="217"/>
      <c r="H61" s="217"/>
      <c r="I61" s="218"/>
    </row>
    <row r="62" spans="6:9">
      <c r="F62" s="216"/>
      <c r="G62" s="217"/>
      <c r="H62" s="217"/>
      <c r="I62" s="218"/>
    </row>
    <row r="63" spans="6:9">
      <c r="F63" s="216"/>
      <c r="G63" s="217"/>
      <c r="H63" s="217"/>
      <c r="I63" s="218"/>
    </row>
    <row r="64" spans="6:9">
      <c r="F64" s="216"/>
      <c r="G64" s="217"/>
      <c r="H64" s="217"/>
      <c r="I64" s="218"/>
    </row>
    <row r="65" spans="6:9">
      <c r="F65" s="216"/>
      <c r="G65" s="217"/>
      <c r="H65" s="217"/>
      <c r="I65" s="218"/>
    </row>
    <row r="66" spans="6:9">
      <c r="F66" s="216"/>
      <c r="G66" s="217"/>
      <c r="H66" s="217"/>
      <c r="I66" s="218"/>
    </row>
    <row r="67" spans="6:9">
      <c r="F67" s="216"/>
      <c r="G67" s="217"/>
      <c r="H67" s="217"/>
      <c r="I67" s="218"/>
    </row>
    <row r="68" spans="6:9">
      <c r="F68" s="216"/>
      <c r="G68" s="217"/>
      <c r="H68" s="217"/>
      <c r="I68" s="218"/>
    </row>
    <row r="69" spans="6:9">
      <c r="F69" s="216"/>
      <c r="G69" s="217"/>
      <c r="H69" s="217"/>
      <c r="I69" s="218"/>
    </row>
  </sheetData>
  <mergeCells count="7">
    <mergeCell ref="H18:I18"/>
    <mergeCell ref="A1:B1"/>
    <mergeCell ref="A2:B2"/>
    <mergeCell ref="G2:I2"/>
    <mergeCell ref="A16:D16"/>
    <mergeCell ref="H16:I16"/>
    <mergeCell ref="H17:I17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2</vt:i4>
      </vt:variant>
    </vt:vector>
  </HeadingPairs>
  <TitlesOfParts>
    <vt:vector size="12" baseType="lpstr">
      <vt:lpstr>Rekapitulace stavby</vt:lpstr>
      <vt:lpstr>Soupis prací k 8.2.2016 byt 1.p</vt:lpstr>
      <vt:lpstr>Rekapitulace 1. P</vt:lpstr>
      <vt:lpstr>Rozpočet 1. p</vt:lpstr>
      <vt:lpstr>Soupis prací k 8.2.2016 byt 2.p</vt:lpstr>
      <vt:lpstr>Rekapitulace 2. p</vt:lpstr>
      <vt:lpstr>Rozpočet 2. p</vt:lpstr>
      <vt:lpstr>Vícepráce - betonová podlaha</vt:lpstr>
      <vt:lpstr>Rekapitulace podlahy</vt:lpstr>
      <vt:lpstr>Rozpočet podlaha</vt:lpstr>
      <vt:lpstr>'Rekapitulace stavby'!Oblast_tisku</vt:lpstr>
      <vt:lpstr>Zaklad5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Dostálek</dc:creator>
  <cp:lastModifiedBy>traurig</cp:lastModifiedBy>
  <cp:lastPrinted>2016-02-10T09:34:35Z</cp:lastPrinted>
  <dcterms:created xsi:type="dcterms:W3CDTF">2016-02-10T08:31:14Z</dcterms:created>
  <dcterms:modified xsi:type="dcterms:W3CDTF">2016-03-19T14:39:50Z</dcterms:modified>
</cp:coreProperties>
</file>