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03 Rada\podklady\RMČ 2022-2026\2025\RMČ č.110-17.12.2025\05-Dodatek č.3 ke Smlouvě o dílo - Pkbau s.r.o\"/>
    </mc:Choice>
  </mc:AlternateContent>
  <xr:revisionPtr revIDLastSave="0" documentId="13_ncr:1_{57B4258E-8F13-4AA1-929A-7C7F33CED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ZL_06 - Vícepráce" sheetId="2" r:id="rId2"/>
  </sheets>
  <definedNames>
    <definedName name="_xlnm._FilterDatabase" localSheetId="1" hidden="1">'ZL_06 - Vícepráce'!$C$134:$K$384</definedName>
    <definedName name="_xlnm.Print_Titles" localSheetId="0">'Rekapitulace stavby'!$92:$92</definedName>
    <definedName name="_xlnm.Print_Titles" localSheetId="1">'ZL_06 - Vícepráce'!$134:$134</definedName>
    <definedName name="_xlnm.Print_Area" localSheetId="0">'Rekapitulace stavby'!$D$4:$AO$76,'Rekapitulace stavby'!$C$82:$AQ$96</definedName>
    <definedName name="_xlnm.Print_Area" localSheetId="1">'ZL_06 - Vícepráce'!$C$4:$J$76,'ZL_06 - Vícepráce'!$C$82:$J$116,'ZL_06 - Vícepráce'!$C$122:$J$384</definedName>
  </definedNames>
  <calcPr calcId="181029"/>
</workbook>
</file>

<file path=xl/calcChain.xml><?xml version="1.0" encoding="utf-8"?>
<calcChain xmlns="http://schemas.openxmlformats.org/spreadsheetml/2006/main">
  <c r="BK135" i="2" l="1"/>
  <c r="W383" i="2" l="1"/>
  <c r="H372" i="2"/>
  <c r="J37" i="2" l="1"/>
  <c r="J36" i="2"/>
  <c r="AY95" i="1" s="1"/>
  <c r="J35" i="2"/>
  <c r="AX95" i="1" s="1"/>
  <c r="BI383" i="2"/>
  <c r="BH383" i="2"/>
  <c r="BG383" i="2"/>
  <c r="BF383" i="2"/>
  <c r="T383" i="2"/>
  <c r="T382" i="2" s="1"/>
  <c r="R383" i="2"/>
  <c r="R382" i="2" s="1"/>
  <c r="P383" i="2"/>
  <c r="P382" i="2" s="1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43" i="2"/>
  <c r="BH343" i="2"/>
  <c r="BG343" i="2"/>
  <c r="BF343" i="2"/>
  <c r="T343" i="2"/>
  <c r="T342" i="2" s="1"/>
  <c r="R343" i="2"/>
  <c r="R342" i="2" s="1"/>
  <c r="P343" i="2"/>
  <c r="P342" i="2" s="1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T325" i="2" s="1"/>
  <c r="R326" i="2"/>
  <c r="R325" i="2" s="1"/>
  <c r="P326" i="2"/>
  <c r="P325" i="2" s="1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7" i="2"/>
  <c r="BH287" i="2"/>
  <c r="BG287" i="2"/>
  <c r="BF287" i="2"/>
  <c r="T287" i="2"/>
  <c r="R287" i="2"/>
  <c r="P287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T274" i="2" s="1"/>
  <c r="R275" i="2"/>
  <c r="R274" i="2" s="1"/>
  <c r="P275" i="2"/>
  <c r="P274" i="2" s="1"/>
  <c r="BI271" i="2"/>
  <c r="BH271" i="2"/>
  <c r="BG271" i="2"/>
  <c r="BF271" i="2"/>
  <c r="T271" i="2"/>
  <c r="T270" i="2" s="1"/>
  <c r="R271" i="2"/>
  <c r="R270" i="2" s="1"/>
  <c r="P271" i="2"/>
  <c r="P270" i="2" s="1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T211" i="2" s="1"/>
  <c r="R212" i="2"/>
  <c r="R211" i="2" s="1"/>
  <c r="P212" i="2"/>
  <c r="P211" i="2" s="1"/>
  <c r="BI205" i="2"/>
  <c r="BH205" i="2"/>
  <c r="BG205" i="2"/>
  <c r="BF205" i="2"/>
  <c r="T205" i="2"/>
  <c r="R205" i="2"/>
  <c r="P205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4" i="2"/>
  <c r="BH154" i="2"/>
  <c r="BG154" i="2"/>
  <c r="BF154" i="2"/>
  <c r="T154" i="2"/>
  <c r="R154" i="2"/>
  <c r="P154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F129" i="2"/>
  <c r="E127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32" i="2" s="1"/>
  <c r="J17" i="2"/>
  <c r="J15" i="2"/>
  <c r="E15" i="2"/>
  <c r="F131" i="2" s="1"/>
  <c r="J14" i="2"/>
  <c r="J12" i="2"/>
  <c r="J89" i="2" s="1"/>
  <c r="E7" i="2"/>
  <c r="E125" i="2" s="1"/>
  <c r="L90" i="1"/>
  <c r="AM90" i="1"/>
  <c r="AM89" i="1"/>
  <c r="L89" i="1"/>
  <c r="AM87" i="1"/>
  <c r="L87" i="1"/>
  <c r="L85" i="1"/>
  <c r="L84" i="1"/>
  <c r="J383" i="2"/>
  <c r="J303" i="2"/>
  <c r="V303" i="2" s="1"/>
  <c r="J177" i="2"/>
  <c r="W177" i="2" s="1"/>
  <c r="BK217" i="2"/>
  <c r="J311" i="2"/>
  <c r="W311" i="2" s="1"/>
  <c r="J258" i="2"/>
  <c r="W258" i="2" s="1"/>
  <c r="J195" i="2"/>
  <c r="W195" i="2" s="1"/>
  <c r="AS94" i="1"/>
  <c r="BK303" i="2"/>
  <c r="J227" i="2"/>
  <c r="V227" i="2" s="1"/>
  <c r="BK338" i="2"/>
  <c r="J247" i="2"/>
  <c r="W247" i="2" s="1"/>
  <c r="BK232" i="2"/>
  <c r="J338" i="2"/>
  <c r="V338" i="2" s="1"/>
  <c r="J292" i="2"/>
  <c r="V292" i="2" s="1"/>
  <c r="J242" i="2"/>
  <c r="W242" i="2" s="1"/>
  <c r="BK181" i="2"/>
  <c r="BK223" i="2"/>
  <c r="BK237" i="2"/>
  <c r="BK322" i="2"/>
  <c r="J306" i="2"/>
  <c r="W306" i="2" s="1"/>
  <c r="BK266" i="2"/>
  <c r="BK212" i="2"/>
  <c r="BK264" i="2"/>
  <c r="J279" i="2"/>
  <c r="V279" i="2" s="1"/>
  <c r="J326" i="2"/>
  <c r="W326" i="2" s="1"/>
  <c r="J330" i="2"/>
  <c r="V330" i="2" s="1"/>
  <c r="J181" i="2"/>
  <c r="W181" i="2" s="1"/>
  <c r="BK326" i="2"/>
  <c r="J374" i="2"/>
  <c r="V374" i="2" s="1"/>
  <c r="BK268" i="2"/>
  <c r="J299" i="2"/>
  <c r="V299" i="2" s="1"/>
  <c r="BK169" i="2"/>
  <c r="BK335" i="2"/>
  <c r="BK275" i="2"/>
  <c r="J217" i="2"/>
  <c r="V217" i="2" s="1"/>
  <c r="BK166" i="2"/>
  <c r="BK247" i="2"/>
  <c r="J264" i="2"/>
  <c r="W264" i="2" s="1"/>
  <c r="BK154" i="2"/>
  <c r="BK383" i="2"/>
  <c r="BK279" i="2"/>
  <c r="BK311" i="2"/>
  <c r="BK187" i="2"/>
  <c r="J322" i="2"/>
  <c r="W322" i="2" s="1"/>
  <c r="J268" i="2"/>
  <c r="W268" i="2" s="1"/>
  <c r="BK193" i="2"/>
  <c r="BK261" i="2"/>
  <c r="BK299" i="2"/>
  <c r="J146" i="2"/>
  <c r="W146" i="2" s="1"/>
  <c r="J335" i="2"/>
  <c r="V335" i="2" s="1"/>
  <c r="BK258" i="2"/>
  <c r="J275" i="2"/>
  <c r="W275" i="2" s="1"/>
  <c r="BK374" i="2"/>
  <c r="J295" i="2"/>
  <c r="V295" i="2" s="1"/>
  <c r="J223" i="2"/>
  <c r="V223" i="2" s="1"/>
  <c r="BK138" i="2"/>
  <c r="J193" i="2"/>
  <c r="W193" i="2" s="1"/>
  <c r="BK198" i="2"/>
  <c r="BK242" i="2"/>
  <c r="BK343" i="2"/>
  <c r="BK306" i="2"/>
  <c r="J237" i="2"/>
  <c r="V237" i="2" s="1"/>
  <c r="J287" i="2"/>
  <c r="V287" i="2" s="1"/>
  <c r="J166" i="2"/>
  <c r="W166" i="2" s="1"/>
  <c r="BK330" i="2"/>
  <c r="BK287" i="2"/>
  <c r="BK253" i="2"/>
  <c r="J205" i="2"/>
  <c r="W205" i="2" s="1"/>
  <c r="BK162" i="2"/>
  <c r="BK227" i="2"/>
  <c r="J266" i="2"/>
  <c r="W266" i="2" s="1"/>
  <c r="BK177" i="2"/>
  <c r="J154" i="2"/>
  <c r="W154" i="2" s="1"/>
  <c r="BK377" i="2"/>
  <c r="BK292" i="2"/>
  <c r="J138" i="2"/>
  <c r="W138" i="2" s="1"/>
  <c r="J212" i="2"/>
  <c r="W212" i="2" s="1"/>
  <c r="J343" i="2"/>
  <c r="V343" i="2" s="1"/>
  <c r="BK318" i="2"/>
  <c r="BK271" i="2"/>
  <c r="J232" i="2"/>
  <c r="V232" i="2" s="1"/>
  <c r="J187" i="2"/>
  <c r="W187" i="2" s="1"/>
  <c r="J271" i="2"/>
  <c r="W271" i="2" s="1"/>
  <c r="J169" i="2"/>
  <c r="W169" i="2" s="1"/>
  <c r="BK220" i="2"/>
  <c r="J261" i="2"/>
  <c r="W261" i="2" s="1"/>
  <c r="J377" i="2"/>
  <c r="V377" i="2" s="1"/>
  <c r="J318" i="2"/>
  <c r="W318" i="2" s="1"/>
  <c r="BK205" i="2"/>
  <c r="BK295" i="2"/>
  <c r="BK195" i="2"/>
  <c r="J220" i="2"/>
  <c r="V220" i="2" s="1"/>
  <c r="BK146" i="2"/>
  <c r="J198" i="2"/>
  <c r="W198" i="2" s="1"/>
  <c r="J253" i="2"/>
  <c r="V253" i="2" s="1"/>
  <c r="J162" i="2"/>
  <c r="W162" i="2" s="1"/>
  <c r="W135" i="2" l="1"/>
  <c r="V135" i="2"/>
  <c r="T226" i="2"/>
  <c r="P192" i="2"/>
  <c r="T216" i="2"/>
  <c r="T257" i="2"/>
  <c r="BK305" i="2"/>
  <c r="J305" i="2" s="1"/>
  <c r="J109" i="2" s="1"/>
  <c r="R137" i="2"/>
  <c r="R226" i="2"/>
  <c r="BK294" i="2"/>
  <c r="J294" i="2" s="1"/>
  <c r="J108" i="2" s="1"/>
  <c r="R278" i="2"/>
  <c r="P137" i="2"/>
  <c r="P294" i="2"/>
  <c r="R192" i="2"/>
  <c r="P226" i="2"/>
  <c r="T305" i="2"/>
  <c r="BK137" i="2"/>
  <c r="R216" i="2"/>
  <c r="P305" i="2"/>
  <c r="T329" i="2"/>
  <c r="BK192" i="2"/>
  <c r="J192" i="2" s="1"/>
  <c r="J99" i="2" s="1"/>
  <c r="BK216" i="2"/>
  <c r="J216" i="2" s="1"/>
  <c r="J101" i="2" s="1"/>
  <c r="BK257" i="2"/>
  <c r="J257" i="2"/>
  <c r="J103" i="2" s="1"/>
  <c r="P278" i="2"/>
  <c r="T294" i="2"/>
  <c r="T137" i="2"/>
  <c r="P216" i="2"/>
  <c r="R257" i="2"/>
  <c r="BK278" i="2"/>
  <c r="J278" i="2" s="1"/>
  <c r="J107" i="2" s="1"/>
  <c r="R305" i="2"/>
  <c r="P329" i="2"/>
  <c r="R373" i="2"/>
  <c r="T278" i="2"/>
  <c r="R329" i="2"/>
  <c r="T192" i="2"/>
  <c r="BK226" i="2"/>
  <c r="J226" i="2" s="1"/>
  <c r="J102" i="2" s="1"/>
  <c r="P257" i="2"/>
  <c r="R294" i="2"/>
  <c r="BK329" i="2"/>
  <c r="J329" i="2" s="1"/>
  <c r="J111" i="2" s="1"/>
  <c r="BK373" i="2"/>
  <c r="J373" i="2" s="1"/>
  <c r="J113" i="2" s="1"/>
  <c r="P373" i="2"/>
  <c r="T373" i="2"/>
  <c r="BK211" i="2"/>
  <c r="J211" i="2" s="1"/>
  <c r="J100" i="2" s="1"/>
  <c r="BK270" i="2"/>
  <c r="J270" i="2" s="1"/>
  <c r="J104" i="2" s="1"/>
  <c r="BK274" i="2"/>
  <c r="BK325" i="2"/>
  <c r="J325" i="2" s="1"/>
  <c r="J110" i="2" s="1"/>
  <c r="BK342" i="2"/>
  <c r="J342" i="2" s="1"/>
  <c r="J112" i="2" s="1"/>
  <c r="BK382" i="2"/>
  <c r="J382" i="2" s="1"/>
  <c r="J115" i="2" s="1"/>
  <c r="F92" i="2"/>
  <c r="J131" i="2"/>
  <c r="BE198" i="2"/>
  <c r="BE205" i="2"/>
  <c r="BE217" i="2"/>
  <c r="BE220" i="2"/>
  <c r="BE232" i="2"/>
  <c r="BE253" i="2"/>
  <c r="BE271" i="2"/>
  <c r="BE299" i="2"/>
  <c r="F91" i="2"/>
  <c r="BE193" i="2"/>
  <c r="BE195" i="2"/>
  <c r="BE261" i="2"/>
  <c r="BE295" i="2"/>
  <c r="BE258" i="2"/>
  <c r="BE311" i="2"/>
  <c r="J129" i="2"/>
  <c r="BE154" i="2"/>
  <c r="BE162" i="2"/>
  <c r="BE166" i="2"/>
  <c r="BE169" i="2"/>
  <c r="BE181" i="2"/>
  <c r="BE212" i="2"/>
  <c r="BE227" i="2"/>
  <c r="BE237" i="2"/>
  <c r="BE268" i="2"/>
  <c r="BE279" i="2"/>
  <c r="BE292" i="2"/>
  <c r="BE303" i="2"/>
  <c r="BE306" i="2"/>
  <c r="BE318" i="2"/>
  <c r="BE322" i="2"/>
  <c r="BE330" i="2"/>
  <c r="BE335" i="2"/>
  <c r="BE338" i="2"/>
  <c r="E85" i="2"/>
  <c r="J132" i="2"/>
  <c r="BE247" i="2"/>
  <c r="BE264" i="2"/>
  <c r="BE326" i="2"/>
  <c r="BE138" i="2"/>
  <c r="BE146" i="2"/>
  <c r="BE177" i="2"/>
  <c r="BE187" i="2"/>
  <c r="BE223" i="2"/>
  <c r="BE242" i="2"/>
  <c r="BE266" i="2"/>
  <c r="BE275" i="2"/>
  <c r="BE287" i="2"/>
  <c r="BE343" i="2"/>
  <c r="BE374" i="2"/>
  <c r="BE377" i="2"/>
  <c r="BE383" i="2"/>
  <c r="F35" i="2"/>
  <c r="BB95" i="1" s="1"/>
  <c r="BB94" i="1" s="1"/>
  <c r="AX94" i="1" s="1"/>
  <c r="F34" i="2"/>
  <c r="BA95" i="1" s="1"/>
  <c r="BA94" i="1" s="1"/>
  <c r="W30" i="1" s="1"/>
  <c r="F37" i="2"/>
  <c r="BD95" i="1" s="1"/>
  <c r="BD94" i="1" s="1"/>
  <c r="W33" i="1" s="1"/>
  <c r="J34" i="2"/>
  <c r="AW95" i="1" s="1"/>
  <c r="F36" i="2"/>
  <c r="BC95" i="1" s="1"/>
  <c r="BC94" i="1" s="1"/>
  <c r="W32" i="1" s="1"/>
  <c r="T273" i="2" l="1"/>
  <c r="P273" i="2"/>
  <c r="T136" i="2"/>
  <c r="R273" i="2"/>
  <c r="BK273" i="2"/>
  <c r="J273" i="2" s="1"/>
  <c r="J105" i="2" s="1"/>
  <c r="P136" i="2"/>
  <c r="P135" i="2"/>
  <c r="AU95" i="1" s="1"/>
  <c r="AU94" i="1" s="1"/>
  <c r="BK136" i="2"/>
  <c r="J136" i="2" s="1"/>
  <c r="J97" i="2" s="1"/>
  <c r="R136" i="2"/>
  <c r="J274" i="2"/>
  <c r="J106" i="2"/>
  <c r="J137" i="2"/>
  <c r="J98" i="2"/>
  <c r="J114" i="2"/>
  <c r="W31" i="1"/>
  <c r="AY94" i="1"/>
  <c r="AW94" i="1"/>
  <c r="AK30" i="1" s="1"/>
  <c r="J33" i="2"/>
  <c r="AV95" i="1" s="1"/>
  <c r="AT95" i="1" s="1"/>
  <c r="F33" i="2"/>
  <c r="AZ95" i="1" s="1"/>
  <c r="AZ94" i="1" s="1"/>
  <c r="W29" i="1" s="1"/>
  <c r="R135" i="2" l="1"/>
  <c r="T135" i="2"/>
  <c r="J135" i="2"/>
  <c r="J30" i="2" s="1"/>
  <c r="AG95" i="1" s="1"/>
  <c r="AG94" i="1" s="1"/>
  <c r="AK26" i="1" s="1"/>
  <c r="AV94" i="1"/>
  <c r="AK29" i="1" s="1"/>
  <c r="AK35" i="1" l="1"/>
  <c r="J39" i="2"/>
  <c r="J96" i="2"/>
  <c r="AN95" i="1"/>
  <c r="AT94" i="1"/>
  <c r="AN94" i="1" s="1"/>
</calcChain>
</file>

<file path=xl/sharedStrings.xml><?xml version="1.0" encoding="utf-8"?>
<sst xmlns="http://schemas.openxmlformats.org/spreadsheetml/2006/main" count="2351" uniqueCount="468">
  <si>
    <t>Export Komplet</t>
  </si>
  <si>
    <t/>
  </si>
  <si>
    <t>2.0</t>
  </si>
  <si>
    <t>False</t>
  </si>
  <si>
    <t>{86391a3e-5927-4c98-bd26-9693c8e9520e}</t>
  </si>
  <si>
    <t>&gt;&gt;  skryté sloupce  &lt;&lt;</t>
  </si>
  <si>
    <t>0</t>
  </si>
  <si>
    <t>21</t>
  </si>
  <si>
    <t>0,01</t>
  </si>
  <si>
    <t>12</t>
  </si>
  <si>
    <t>REKAPITULACE STAVBY</t>
  </si>
  <si>
    <t>v ---  níže se nacházejí doplnkové a pomocné údaje k sestavám  --- v</t>
  </si>
  <si>
    <t>0,001</t>
  </si>
  <si>
    <t>Kód:</t>
  </si>
  <si>
    <t>Z24075</t>
  </si>
  <si>
    <t>Stavba:</t>
  </si>
  <si>
    <t>Školní zahradní pavilon</t>
  </si>
  <si>
    <t>KSO:</t>
  </si>
  <si>
    <t>CC-CZ:</t>
  </si>
  <si>
    <t>Místo:</t>
  </si>
  <si>
    <t xml:space="preserve"> </t>
  </si>
  <si>
    <t>Datum:</t>
  </si>
  <si>
    <t>Zadavatel:</t>
  </si>
  <si>
    <t>IČ:</t>
  </si>
  <si>
    <t>00231266</t>
  </si>
  <si>
    <t>Městská část Praha - Ďáblice</t>
  </si>
  <si>
    <t>DIČ:</t>
  </si>
  <si>
    <t>CZ00231266</t>
  </si>
  <si>
    <t>Zhotovitel:</t>
  </si>
  <si>
    <t>Projektant:</t>
  </si>
  <si>
    <t>True</t>
  </si>
  <si>
    <t>Zpracovatel:</t>
  </si>
  <si>
    <t>08757127</t>
  </si>
  <si>
    <t>PKbau s.r.o.</t>
  </si>
  <si>
    <t>CZ08757127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</si>
  <si>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</si>
  <si>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</si>
  <si>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</si>
  <si>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</si>
  <si>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</si>
  <si>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</si>
  <si>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</si>
  <si>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</si>
  <si>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</si>
  <si>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</si>
  <si>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</si>
  <si>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</si>
  <si>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</si>
  <si>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</si>
  <si>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</si>
  <si>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</si>
  <si>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</si>
  <si>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</si>
  <si>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</si>
  <si>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</si>
  <si>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</si>
  <si>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</si>
  <si>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</si>
  <si>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</si>
  <si>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</si>
  <si>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</si>
  <si>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</si>
  <si>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</si>
  <si>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</si>
  <si>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</si>
  <si>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</si>
  <si>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</si>
  <si>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</si>
  <si>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</si>
  <si>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</si>
  <si>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</si>
  <si>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</si>
  <si>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</si>
  <si>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</si>
  <si>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</si>
  <si>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</si>
  <si>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###NOIMPORT###</t>
  </si>
  <si>
    <t>IMPORT</t>
  </si>
  <si>
    <t>{00000000-0000-0000-0000-000000000000}</t>
  </si>
  <si>
    <t>/</t>
  </si>
  <si>
    <t>ZL_06</t>
  </si>
  <si>
    <t>Vícepráce</t>
  </si>
  <si>
    <t>STA</t>
  </si>
  <si>
    <t>1</t>
  </si>
  <si>
    <t>{b0b30ff9-339f-4374-8f9d-bbecd77b4a40}</t>
  </si>
  <si>
    <t>2</t>
  </si>
  <si>
    <t>KRYCÍ LIST SOUPISU PRACÍ</t>
  </si>
  <si>
    <t>Objekt:</t>
  </si>
  <si>
    <t>ZL_06 - Vícepráce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</si>
  <si>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</si>
  <si>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</si>
  <si>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</si>
  <si>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</si>
  <si>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</si>
  <si>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</si>
  <si>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</si>
  <si>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</si>
  <si>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</si>
  <si>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</si>
  <si>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</si>
  <si>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</si>
  <si>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998 - Přesun hmot</t>
  </si>
  <si>
    <t>PSV - Práce a dodávky PSV</t>
  </si>
  <si>
    <t xml:space="preserve">    767.1 - městský mobiliář a herní prvky</t>
  </si>
  <si>
    <t xml:space="preserve">    714 - Akustická a protiotřesová opatření</t>
  </si>
  <si>
    <t xml:space="preserve">    742 - Elektroinstalace - slaboproud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</si>
  <si>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</si>
  <si>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</si>
  <si>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</si>
  <si>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</si>
  <si>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786 - Dokončovací práce - čalounické úpravy</t>
  </si>
  <si>
    <t>VRN - Vedlejší rozpočtové náklady</t>
  </si>
  <si>
    <t xml:space="preserve">    VRN5 - Finanční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</si>
  <si>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</si>
  <si>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</si>
  <si>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</si>
  <si>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</si>
  <si>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</si>
  <si>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</si>
  <si>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</si>
  <si>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</si>
  <si>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</si>
  <si>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</si>
  <si>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</si>
  <si>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</si>
  <si>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</si>
  <si>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</si>
  <si>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</si>
  <si>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</si>
  <si>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</si>
  <si>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</si>
  <si>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131251206</t>
  </si>
  <si>
    <t>Hloubení jam zapažených v hornině třídy těžitelnosti I skupiny 3 objem do 5000 m3 strojně</t>
  </si>
  <si>
    <t>m3</t>
  </si>
  <si>
    <t>4</t>
  </si>
  <si>
    <t>1435327294</t>
  </si>
  <si>
    <t>PP</t>
  </si>
  <si>
    <t>Hloubení zapažených jam a zářezů strojně s urovnáním dna do předepsaného profilu a spádu v hornině třídy těžitelnosti I skupiny 3 přes 1 000 do 5 000 m3</t>
  </si>
  <si>
    <t>VV</t>
  </si>
  <si>
    <t>zemina</t>
  </si>
  <si>
    <t>139*5"kontejnery á 5t - dvůr</t>
  </si>
  <si>
    <t>15*5"kontejnery á 5t - schodiště</t>
  </si>
  <si>
    <t>Součet</t>
  </si>
  <si>
    <t>770/1,8"převod na m3 s koef.1,8t/m3</t>
  </si>
  <si>
    <t>162351103</t>
  </si>
  <si>
    <t>Vodorovné přemístění přes 50 do 500 m výkopku/sypaniny z horniny třídy těžitelnosti I skupiny 1 až 3</t>
  </si>
  <si>
    <t>-1493739247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</si>
  <si>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</si>
  <si>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3</t>
  </si>
  <si>
    <t>162751117</t>
  </si>
  <si>
    <t>Vodorovné přemístění přes 9 000 do 10000 m výkopku/sypaniny z horniny třídy těžitelnosti I skupiny 1 až 3</t>
  </si>
  <si>
    <t>1616430241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</si>
  <si>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</si>
  <si>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162751117.1</t>
  </si>
  <si>
    <t>Vodorovné přemístění přes 9 000 do 10000 m výkopku/sypaniny z horniny třídy těžitelnosti I skupiny 1 až 3 - ornice</t>
  </si>
  <si>
    <t>12198381</t>
  </si>
  <si>
    <t>145"ornice</t>
  </si>
  <si>
    <t>5</t>
  </si>
  <si>
    <t>162751119</t>
  </si>
  <si>
    <t>Příplatek k vodorovnému přemístění výkopku/sypaniny z horniny třídy těžitelnosti I skupiny 1 až 3 ZKD 1000 m přes 10000 m</t>
  </si>
  <si>
    <t>-1623595250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</si>
  <si>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</si>
  <si>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427,778*19</t>
  </si>
  <si>
    <t>6</t>
  </si>
  <si>
    <t>167151111</t>
  </si>
  <si>
    <t xml:space="preserve">Nakládání výkopku z hornin třídy těžitelnosti I skupiny 1 až 3 přes 100 m3 </t>
  </si>
  <si>
    <t>790543452</t>
  </si>
  <si>
    <t>zemina - naložení 1 x na skládku a 1 x na meziskládku</t>
  </si>
  <si>
    <t>2*(139*5)"kontejnery á 5t - dvůr</t>
  </si>
  <si>
    <t>2*(15*5)"kontejnery á 5t - schodiště</t>
  </si>
  <si>
    <t>1540/1,8"převod na m3 s koef.1,8t/m3</t>
  </si>
  <si>
    <t>7</t>
  </si>
  <si>
    <t>167151111.1</t>
  </si>
  <si>
    <t>Nakládání výkopku z hornin třídy těžitelnosti I skupiny 1 až 3 přes 100 m3 - ornice</t>
  </si>
  <si>
    <t>1543464949</t>
  </si>
  <si>
    <t>8</t>
  </si>
  <si>
    <t>171201231</t>
  </si>
  <si>
    <t>Poplatek za uložení zeminy a kamení na recyklační skládce (skládkovné) kód odpadu 17 05 04</t>
  </si>
  <si>
    <t>t</t>
  </si>
  <si>
    <t>-132153025</t>
  </si>
  <si>
    <t>Poplatek za uložení stavebního odpadu na recyklační skládce (skládkovné) zeminy a kamení zatříděného do Katalogu odpadů pod kódem 17 05 04</t>
  </si>
  <si>
    <t>9</t>
  </si>
  <si>
    <t>181305111</t>
  </si>
  <si>
    <t>Převrstvení ornice na skládce</t>
  </si>
  <si>
    <t>-647128460</t>
  </si>
  <si>
    <t>P</t>
  </si>
  <si>
    <t>Poznámka k položce:_x000D_
přesévání ornice -  vyčištění od kořenů</t>
  </si>
  <si>
    <t>Zakládání</t>
  </si>
  <si>
    <t>10</t>
  </si>
  <si>
    <t>213141112</t>
  </si>
  <si>
    <t>Zřízení vrstvy z geotextilie v rovině nebo ve sklonu do 1:5 š přes 3 do 6 m</t>
  </si>
  <si>
    <t>m2</t>
  </si>
  <si>
    <t>-1332944434</t>
  </si>
  <si>
    <t>Zřízení vrstvy z geotextilie filtrační, separační, odvodňovací, ochranné, výztužné nebo protierozní v rovině nebo ve sklonu do 1:5, šířky přes 3 do 6 m</t>
  </si>
  <si>
    <t>11</t>
  </si>
  <si>
    <t>M</t>
  </si>
  <si>
    <t>69311081</t>
  </si>
  <si>
    <t>geotextilie netkaná separační, ochranná, filtrační, drenážní PES 300g/m2</t>
  </si>
  <si>
    <t>2144460898</t>
  </si>
  <si>
    <t>168,848*1,1845 'Přepočtené koeficientem množství</t>
  </si>
  <si>
    <t>279113146</t>
  </si>
  <si>
    <t>Základová zeď tl přes 400 do 500 mm z tvárnic ztraceného bednění včetně výplně z betonu tř. C 20/25</t>
  </si>
  <si>
    <t>1404999185</t>
  </si>
  <si>
    <t>Základové zdi z tvárnic ztraceného bednění včetně výplně z betonu bez zvláštních nároků na vliv prostředí třídy C 20/25, tloušťky zdiva přes 400 do 500 mm</t>
  </si>
  <si>
    <t>Poznámka k položce:_x000D_
opěrná zeď- venkovní schodiště</t>
  </si>
  <si>
    <t>opěrná zeď pro venkovní schodiště</t>
  </si>
  <si>
    <t>((3,05+2,67+2,3+1,8+1,4+1,1)*0,9)*3"vyzdění opěrného E</t>
  </si>
  <si>
    <t>5,569*3"zadní část</t>
  </si>
  <si>
    <t>13</t>
  </si>
  <si>
    <t>279361821</t>
  </si>
  <si>
    <t>Výztuž základových zdí nosných betonářskou ocelí 10 505</t>
  </si>
  <si>
    <t>1043640469</t>
  </si>
  <si>
    <t>Výztuž základových zdí nosných svislých nebo odkloněných od svislice, rovinných nebo oblých, deskových nebo žebrových, včetně výztuže jejich žeber z betonářské oceli 10 505 (R) nebo BSt 500</t>
  </si>
  <si>
    <t>49,971*0,5"převod na m3</t>
  </si>
  <si>
    <t>24,986*0,04"výztuž</t>
  </si>
  <si>
    <t>Svislé a kompletní konstrukce</t>
  </si>
  <si>
    <t>14</t>
  </si>
  <si>
    <t>311113111</t>
  </si>
  <si>
    <t>Nadzákladová zeď tl přes 100 do 150 mm z hladkých tvárnic ztraceného bednění včetně výplně z betonu tř. C 8/10</t>
  </si>
  <si>
    <t>-75630259</t>
  </si>
  <si>
    <t>Nadzákladové zdi z betonových tvárnic ztraceného bednění hladkých včetně výplně z betonu třídy C 8/10, tloušťky zdiva přes 100 do 150 mm</t>
  </si>
  <si>
    <t>Poznámka k položce:_x000D_
krček pod poklop</t>
  </si>
  <si>
    <t>2*(4*(0,6*0,3))"pod poklop 2 ks</t>
  </si>
  <si>
    <t>Komunikace pozemní</t>
  </si>
  <si>
    <t>15</t>
  </si>
  <si>
    <t>59246107</t>
  </si>
  <si>
    <t>dlažba chodníková betonová 500x500mm tl 50mm přírodní</t>
  </si>
  <si>
    <t>-608111865</t>
  </si>
  <si>
    <t>75</t>
  </si>
  <si>
    <t>16</t>
  </si>
  <si>
    <t>564651011</t>
  </si>
  <si>
    <t>Podklad z kameniva hrubého drceného vel. 63-125 mm plochy do 100 m2 tl 150 mm</t>
  </si>
  <si>
    <t>911485981</t>
  </si>
  <si>
    <t>Podklad z kameniva hrubého drceného vel. 63-125 mm, s rozprostřením a zhutněním plochy jednotlivě do 100 m2, po zhutnění tl. 150 mm</t>
  </si>
  <si>
    <t>45"vyrovnání ke stávající budově ZŠ</t>
  </si>
  <si>
    <t>17</t>
  </si>
  <si>
    <t>564841011</t>
  </si>
  <si>
    <t>Podklad ze štěrkodrtě ŠD plochy do 100 m2 tl 120 mm</t>
  </si>
  <si>
    <t>-621846335</t>
  </si>
  <si>
    <t>Podklad ze štěrkodrti ŠD s rozprostřením a zhutněním plochy jednotlivě do 100 m2, po zhutnění tl. 120 mm</t>
  </si>
  <si>
    <t>100"vyrovnání ke stávající budově ZŠ</t>
  </si>
  <si>
    <t>Úpravy povrchů, podlahy a osazování výplní</t>
  </si>
  <si>
    <t>18</t>
  </si>
  <si>
    <t>622131121</t>
  </si>
  <si>
    <t>Penetrační nátěr vnějších stěn nanášený ručně</t>
  </si>
  <si>
    <t>1188349765</t>
  </si>
  <si>
    <t>Podkladní a spojovací vrstva vnějších omítaných ploch penetrace nanášená ručně stěn</t>
  </si>
  <si>
    <t>Poznámka k položce:_x000D_
Stěna k sousedovi.</t>
  </si>
  <si>
    <t>19,8*2,2</t>
  </si>
  <si>
    <t>19</t>
  </si>
  <si>
    <t>622325203</t>
  </si>
  <si>
    <t>Oprava vnější vápenocementové štukové omítky složitosti 1 stěn v rozsahu přes 30 do 50 %</t>
  </si>
  <si>
    <t>-1920435306</t>
  </si>
  <si>
    <t>Oprava vápenocementové omítky vnějších ploch stupně členitosti 1 štukové dvouvrstvé stěn, v rozsahu opravované plochy přes 30 do 50%</t>
  </si>
  <si>
    <t>20</t>
  </si>
  <si>
    <t>629995101</t>
  </si>
  <si>
    <t>Očištění vnějších ploch tlakovou vodou</t>
  </si>
  <si>
    <t>-1427650750</t>
  </si>
  <si>
    <t>Očištění vnějších ploch tlakovou vodou omytím tlakovou vodou</t>
  </si>
  <si>
    <t>632451214</t>
  </si>
  <si>
    <t>Potěr cementový samonivelační litý C20 tl přes 45 do 50 mm</t>
  </si>
  <si>
    <t>-188103429</t>
  </si>
  <si>
    <t>Potěr cementový samonivelační litý tř. C 20, tl. přes 45 do 50 mm</t>
  </si>
  <si>
    <t>skladba P01+2*P02+P03+P4</t>
  </si>
  <si>
    <t>-(81,4+2*44,7+86,1+188,2)</t>
  </si>
  <si>
    <t>22</t>
  </si>
  <si>
    <t>632451234</t>
  </si>
  <si>
    <t>Potěr cementový samonivelační litý C25 tl přes 45 do 50 mm</t>
  </si>
  <si>
    <t>57716342</t>
  </si>
  <si>
    <t>Potěr cementový samonivelační litý tř. C 25, tl. přes 45 do 50 mm</t>
  </si>
  <si>
    <t xml:space="preserve">Poznámka k položce:_x000D_
Dle informaci od realizátora PUR stěrek, je třeba použít C25 z důvodu stabilního a pevného podkladu pro spojení s PUR stěrkou. </t>
  </si>
  <si>
    <t>81,4+2*44,7+86,1+188,2</t>
  </si>
  <si>
    <t>23</t>
  </si>
  <si>
    <t>636311.R01</t>
  </si>
  <si>
    <t>Kladení dlažby z betonových dlaždic  - úprava skladby u pavlače</t>
  </si>
  <si>
    <t>m</t>
  </si>
  <si>
    <t>-641421798</t>
  </si>
  <si>
    <t>Poznámka k položce:_x000D_
Doplnění podpůrného pásu z důvodu končící dlažby na terčích  nad dutým prostorem bez spodní opory u atiky._x000D_
Viz. 504- Detail pavlače.</t>
  </si>
  <si>
    <t>Vedení trubní dálková a přípojná</t>
  </si>
  <si>
    <t>24</t>
  </si>
  <si>
    <t>899102112</t>
  </si>
  <si>
    <t>Osazení poklopů litinových, ocelových nebo železobetonových včetně rámů pro třídu zatížení A15, A50</t>
  </si>
  <si>
    <t>kus</t>
  </si>
  <si>
    <t>-2074920593</t>
  </si>
  <si>
    <t>Osazení poklopů šachtových litinových, ocelových nebo železobetonových včetně rámů pro třídu zatížení A15, A50</t>
  </si>
  <si>
    <t>Poznámka k položce:_x000D_
Poklopy nad stávající z důvodu zvýšení terénu.</t>
  </si>
  <si>
    <t>25</t>
  </si>
  <si>
    <t>55341467</t>
  </si>
  <si>
    <t>poklop šachtový AL zadlažďovací s výztuží s těsněním zatížení A15 v 75mm rám 920x920mm vstup 800x800mm</t>
  </si>
  <si>
    <t>1962289413</t>
  </si>
  <si>
    <t>26</t>
  </si>
  <si>
    <t>81130R74</t>
  </si>
  <si>
    <t>Dodávka a montáž technologie pro dopouštění vody do retenční nádrže zavlažovacího systému</t>
  </si>
  <si>
    <t>-424865155</t>
  </si>
  <si>
    <t>Dodávka a montáž technologie pro dopouštění vody do retenční nádrže zavlažovacího systému.</t>
  </si>
  <si>
    <t>27</t>
  </si>
  <si>
    <t>81130R75</t>
  </si>
  <si>
    <t xml:space="preserve">Tlakové zkoušky těsnosti potrubí </t>
  </si>
  <si>
    <t>kpl</t>
  </si>
  <si>
    <t>64</t>
  </si>
  <si>
    <t>-1283721166</t>
  </si>
  <si>
    <t>Zkouška těsnosti potrubí DN do 40 - AZS</t>
  </si>
  <si>
    <t>28</t>
  </si>
  <si>
    <t>8999102.R01</t>
  </si>
  <si>
    <t xml:space="preserve">Výplň cementopopílkovou suspenzí </t>
  </si>
  <si>
    <t>649915101</t>
  </si>
  <si>
    <t>Výplň potrubí trub betonových, litinových nebo kameninových cementopopílkovou suspenzí spádem, délky do 50 m</t>
  </si>
  <si>
    <t>998</t>
  </si>
  <si>
    <t>Přesun hmot</t>
  </si>
  <si>
    <t>29</t>
  </si>
  <si>
    <t>998012022</t>
  </si>
  <si>
    <t>Přesun hmot pro budovy monolitické v přes 6 do 12 m</t>
  </si>
  <si>
    <t>-1338420646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</si>
  <si>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přes 6 do 12 m</t>
  </si>
  <si>
    <t>PSV</t>
  </si>
  <si>
    <t>Práce a dodávky PSV</t>
  </si>
  <si>
    <t>767.1</t>
  </si>
  <si>
    <t>městský mobiliář a herní prvky</t>
  </si>
  <si>
    <t>30</t>
  </si>
  <si>
    <t>767000009R</t>
  </si>
  <si>
    <t>Odpadkový koš venkovní - dodávka a montáž, osazení</t>
  </si>
  <si>
    <t>ks</t>
  </si>
  <si>
    <t>-1570379560</t>
  </si>
  <si>
    <t>Poznámka k položce:_x000D_
Chybějící položka ve VV.</t>
  </si>
  <si>
    <t>714</t>
  </si>
  <si>
    <t>Akustická a protiotřesová opatření</t>
  </si>
  <si>
    <t>31</t>
  </si>
  <si>
    <t>714182001</t>
  </si>
  <si>
    <t>Montáž pohltivých izolačních vložek volně rohoží stropů a stěn</t>
  </si>
  <si>
    <t>-1764081487</t>
  </si>
  <si>
    <t>Montáž pohltivých a konstrukčních součástí vložek izolačních volně rohoží stropů nebo stěn</t>
  </si>
  <si>
    <t>Poznámka k položce:_x000D_
Dle dohody s AD.</t>
  </si>
  <si>
    <t>pod heraklit</t>
  </si>
  <si>
    <t>12,81"T02</t>
  </si>
  <si>
    <t>4,29"T05</t>
  </si>
  <si>
    <t>13,25"T15</t>
  </si>
  <si>
    <t>32</t>
  </si>
  <si>
    <t>63166R01</t>
  </si>
  <si>
    <t>těžká akustická a tepelná izolace z minerální vlny tl 20mm</t>
  </si>
  <si>
    <t>2105056533</t>
  </si>
  <si>
    <t>30,35*1,1 "Přepočtené koeficientem množství</t>
  </si>
  <si>
    <t>33</t>
  </si>
  <si>
    <t>998714102</t>
  </si>
  <si>
    <t>Přesun hmot tonážní pro akustická a protiotřesová opatření v objektech v do 12 m</t>
  </si>
  <si>
    <t>414948194</t>
  </si>
  <si>
    <t>Přesun hmot pro akustická a protiotřesová opatření stanovený z hmotnosti přesunovaného materiálu vodorovná dopravní vzdálenost do 50 m v objektech výšky přes 6 do 12 m</t>
  </si>
  <si>
    <t>742</t>
  </si>
  <si>
    <t>Elektroinstalace - slaboproud</t>
  </si>
  <si>
    <t>34</t>
  </si>
  <si>
    <t>742110002</t>
  </si>
  <si>
    <t>Montáž trubek pro slaboproud plastových ohebných uložených pod omítku</t>
  </si>
  <si>
    <t>-1736180820</t>
  </si>
  <si>
    <t>Montáž trubek elektroinstalačních plastových ohebných uložených pod omítku</t>
  </si>
  <si>
    <t>47,5"příprava pro optický kabel</t>
  </si>
  <si>
    <t>35</t>
  </si>
  <si>
    <t>34571357</t>
  </si>
  <si>
    <t>trubka elektroinstalační ohebná dvouplášťová korugovaná HDPE (chránička) D 108/125mm</t>
  </si>
  <si>
    <t>34460693</t>
  </si>
  <si>
    <t>47,5*1,05 'Přepočtené koeficientem množství</t>
  </si>
  <si>
    <t>36</t>
  </si>
  <si>
    <t>998742112</t>
  </si>
  <si>
    <t>Přesun hmot tonážní pro slaboproud s omezením mechanizace v objektech v do 12 m</t>
  </si>
  <si>
    <t>1995422817</t>
  </si>
  <si>
    <t>Přesun hmot pro slaboproud stanovený z hmotnosti přesunovaného materiálu vodorovná dopravní vzdálenost do 50 m s omezením mechanizace v objektech výšky přes 6 do 12 m</t>
  </si>
  <si>
    <t>762</t>
  </si>
  <si>
    <t>Konstrukce tesařské</t>
  </si>
  <si>
    <t>37</t>
  </si>
  <si>
    <t>762342216</t>
  </si>
  <si>
    <t>Montáž laťování na střechách jednoduchých sklonu do 60° osové vzdálenosti přes 360 do 600 mm</t>
  </si>
  <si>
    <t>-1477942936</t>
  </si>
  <si>
    <t>Montáž laťování střech jednoduchých sklonu do 60° při osové vzdálenosti latí přes 360 do 600 mm</t>
  </si>
  <si>
    <t>(12,564+1,6)*0,625"laťování po 500 mm, délka 1,00 m</t>
  </si>
  <si>
    <t>38</t>
  </si>
  <si>
    <t>60514101</t>
  </si>
  <si>
    <t>řezivo jehličnaté lať 10-25cm2</t>
  </si>
  <si>
    <t>-1170439244</t>
  </si>
  <si>
    <t>28,32*0,1*0,1"laťování po 500 mm, délka 1,00 m</t>
  </si>
  <si>
    <t>0,283*1,1"přepočtené koeficientem množství</t>
  </si>
  <si>
    <t>39</t>
  </si>
  <si>
    <t>762361313</t>
  </si>
  <si>
    <t>Konstrukční a vyrovnávací vrstva pod klempířské prvky (atiky) z desek dřevoštěpkových tl 25 mm</t>
  </si>
  <si>
    <t>-1782403253</t>
  </si>
  <si>
    <t>Konstrukční vrstva pod klempířské prvky pro oplechování horních ploch zdí a nadezdívek (atik) z desek dřevoštěpkových šroubovaných do podkladu, tloušťky desky 25 mm</t>
  </si>
  <si>
    <t>(12,564+1,6)*0,625</t>
  </si>
  <si>
    <t>40</t>
  </si>
  <si>
    <t>762395000</t>
  </si>
  <si>
    <t>Spojovací prostředky krovů, bednění, laťování, nadstřešních konstrukcí</t>
  </si>
  <si>
    <t>998300378</t>
  </si>
  <si>
    <t>Spojovací prostředky krovů, bednění a laťování, nadstřešních konstrukcí svorníky, prkna, hřebíky, pásová ocel, vruty</t>
  </si>
  <si>
    <t>8,853*0,25</t>
  </si>
  <si>
    <t>766</t>
  </si>
  <si>
    <t>Konstrukce truhlářské</t>
  </si>
  <si>
    <t>41</t>
  </si>
  <si>
    <t>766000002R</t>
  </si>
  <si>
    <t>Dřevěné přírodní schodiště - dubové pražce 360/150/1100 mm - dodávka, montáž, osazení, vysokotlaková impregnace</t>
  </si>
  <si>
    <t>488217790</t>
  </si>
  <si>
    <t>767</t>
  </si>
  <si>
    <t>Konstrukce zámečnické</t>
  </si>
  <si>
    <t>42</t>
  </si>
  <si>
    <t>767316.R01</t>
  </si>
  <si>
    <t>Doplnění vnitřních AL výplní - světlíku vč.výztuže</t>
  </si>
  <si>
    <t>167657841</t>
  </si>
  <si>
    <t>Poznámka k položce:_x000D_
DLe dohody s AD</t>
  </si>
  <si>
    <t>43</t>
  </si>
  <si>
    <t>767995.R01</t>
  </si>
  <si>
    <t>Montáž a dodávka atypických zámečnických konstrukcí - výroba nerez věšáků</t>
  </si>
  <si>
    <t>-1474557587</t>
  </si>
  <si>
    <t xml:space="preserve">Montáž a dodávka atypických zámečnických konstrukcí - výroba nerez věšáků
</t>
  </si>
  <si>
    <t>Poznámka k položce:_x000D_
Dle dohody s AD</t>
  </si>
  <si>
    <t>44</t>
  </si>
  <si>
    <t>767995.R02</t>
  </si>
  <si>
    <t>Montáž a dodávka atypických zámečnických konstrukcí - výroba lišty na ukončení izolace</t>
  </si>
  <si>
    <t>1183857884</t>
  </si>
  <si>
    <t>Poznámka k položce:_x000D_
Požadavek AD - ukončení izolace po dřevěnými okny.</t>
  </si>
  <si>
    <t>3,56+18,83"nerez lišta pod dřevěná okna</t>
  </si>
  <si>
    <t>777</t>
  </si>
  <si>
    <t>Podlahy lité</t>
  </si>
  <si>
    <t>45</t>
  </si>
  <si>
    <t>777521.R02</t>
  </si>
  <si>
    <t>Krycí polyuretanová stěrka - dodávka a montáž dilatační ALU lišty</t>
  </si>
  <si>
    <t>-1316441494</t>
  </si>
  <si>
    <t>Poznámka k položce:_x000D_
Po dohodě s AD - při provedení PUR stěrky doplněna hliníková lišta po celém obvodu místností z důvodu zajištění čistého zakončení stěrky, ochrana přechodu mezi podlahou a stěnou a zlepšení celkového vzhledu.</t>
  </si>
  <si>
    <t>1.PP obvodové lišty</t>
  </si>
  <si>
    <t>24,4"m.č.1.02</t>
  </si>
  <si>
    <t>37,6"m.č.1.04</t>
  </si>
  <si>
    <t>24,8"m.č.1.05</t>
  </si>
  <si>
    <t>16,4"m.č.1.06</t>
  </si>
  <si>
    <t>8,7"m.č.1.07</t>
  </si>
  <si>
    <t>9,9"m.č.1.08</t>
  </si>
  <si>
    <t>7,8"m.č.1.09</t>
  </si>
  <si>
    <t>6,2"m.č.1.10</t>
  </si>
  <si>
    <t>5,3"m.č.1.11</t>
  </si>
  <si>
    <t>5,4"m.č.1.12</t>
  </si>
  <si>
    <t>11,8"m.č.1.13</t>
  </si>
  <si>
    <t>7,2"m.č.1.14</t>
  </si>
  <si>
    <t>11,1"m.č.1.15</t>
  </si>
  <si>
    <t>6,7"m.č.1.16</t>
  </si>
  <si>
    <t>Mezisoučet</t>
  </si>
  <si>
    <t>1.NP obvodové lišty</t>
  </si>
  <si>
    <t>11,7"m.č.2.01</t>
  </si>
  <si>
    <t>36,7"m.č.2.02</t>
  </si>
  <si>
    <t>37,8"m.č.2.03</t>
  </si>
  <si>
    <t>25,4"m.č.2.04</t>
  </si>
  <si>
    <t>6,2"m.č.2.05</t>
  </si>
  <si>
    <t>786</t>
  </si>
  <si>
    <t>Dokončovací práce - čalounické úpravy</t>
  </si>
  <si>
    <t>46</t>
  </si>
  <si>
    <t>786614.R001</t>
  </si>
  <si>
    <t xml:space="preserve">Doplnění čidel a sladění otevírání  světlíků a rolet   </t>
  </si>
  <si>
    <t>-1141738239</t>
  </si>
  <si>
    <t>47</t>
  </si>
  <si>
    <t>786631R01</t>
  </si>
  <si>
    <t>OS 12 Dvoudílný těžký akustický závěs</t>
  </si>
  <si>
    <t>1093079351</t>
  </si>
  <si>
    <t>Poznámka k položce:_x000D_
Navýšení výměry dle požadavku a dohody s AD.</t>
  </si>
  <si>
    <t>60,33</t>
  </si>
  <si>
    <t>48</t>
  </si>
  <si>
    <t>059002000</t>
  </si>
  <si>
    <t>1024</t>
  </si>
  <si>
    <t>2051960666</t>
  </si>
  <si>
    <t>kpl.</t>
  </si>
  <si>
    <t>Diletační spoje</t>
  </si>
  <si>
    <t>Celkem</t>
  </si>
  <si>
    <t>Krycí polyuretanová stěrka - ukončení stěrky u obvodu PU tmelem a diletační spoje</t>
  </si>
  <si>
    <t>Snížení ceny kalkulovaných prací u vybraných položek ZL 6 (č. 1. až 14., 24. až 30. a 37. až 41. ) dle dohody s objednatelem</t>
  </si>
  <si>
    <t>§222 Odst. 4</t>
  </si>
  <si>
    <t>§222 Odst. 6</t>
  </si>
  <si>
    <t>Poskytnutá sleva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</si>
</sst>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6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6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>
      <c r="B5" s="20"/>
      <c r="D5" s="23" t="s">
        <v>13</v>
      </c>
      <c r="K5" s="209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20"/>
      <c r="BS5" s="17" t="s">
        <v>6</v>
      </c>
    </row>
    <row r="6" spans="1:74" ht="36.950000000000003" customHeight="1">
      <c r="B6" s="20"/>
      <c r="D6" s="25" t="s">
        <v>15</v>
      </c>
      <c r="K6" s="210" t="s">
        <v>16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20"/>
      <c r="BS6" s="17" t="s">
        <v>6</v>
      </c>
    </row>
    <row r="7" spans="1:74" ht="12" customHeight="1">
      <c r="B7" s="20"/>
      <c r="D7" s="26" t="s">
        <v>17</v>
      </c>
      <c r="K7" s="24" t="s">
        <v>1</v>
      </c>
      <c r="AK7" s="26" t="s">
        <v>18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/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24</v>
      </c>
      <c r="AR10" s="20"/>
      <c r="BS10" s="17" t="s">
        <v>6</v>
      </c>
    </row>
    <row r="11" spans="1:74" ht="18.399999999999999" customHeight="1">
      <c r="B11" s="20"/>
      <c r="E11" s="24" t="s">
        <v>25</v>
      </c>
      <c r="AK11" s="26" t="s">
        <v>26</v>
      </c>
      <c r="AN11" s="24" t="s">
        <v>27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28</v>
      </c>
      <c r="AK13" s="26" t="s">
        <v>23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20</v>
      </c>
      <c r="AK14" s="26" t="s">
        <v>26</v>
      </c>
      <c r="AN14" s="24" t="s">
        <v>1</v>
      </c>
      <c r="AR14" s="20"/>
      <c r="BS14" s="17" t="s">
        <v>6</v>
      </c>
    </row>
    <row r="15" spans="1:74" ht="6.95" customHeight="1">
      <c r="B15" s="20"/>
      <c r="AR15" s="20"/>
      <c r="BS15" s="17" t="s">
        <v>3</v>
      </c>
    </row>
    <row r="16" spans="1:74" ht="12" customHeight="1">
      <c r="B16" s="20"/>
      <c r="D16" s="26" t="s">
        <v>29</v>
      </c>
      <c r="AK16" s="26" t="s">
        <v>23</v>
      </c>
      <c r="AN16" s="24" t="s">
        <v>1</v>
      </c>
      <c r="AR16" s="20"/>
      <c r="BS16" s="17" t="s">
        <v>3</v>
      </c>
    </row>
    <row r="17" spans="2:71" ht="18.399999999999999" customHeight="1">
      <c r="B17" s="20"/>
      <c r="E17" s="24" t="s">
        <v>20</v>
      </c>
      <c r="AK17" s="26" t="s">
        <v>26</v>
      </c>
      <c r="AN17" s="24" t="s">
        <v>1</v>
      </c>
      <c r="AR17" s="20"/>
      <c r="BS17" s="17" t="s">
        <v>30</v>
      </c>
    </row>
    <row r="18" spans="2:71" ht="6.95" customHeight="1">
      <c r="B18" s="20"/>
      <c r="AR18" s="20"/>
      <c r="BS18" s="17" t="s">
        <v>8</v>
      </c>
    </row>
    <row r="19" spans="2:71" ht="12" customHeight="1">
      <c r="B19" s="20"/>
      <c r="D19" s="26" t="s">
        <v>31</v>
      </c>
      <c r="AK19" s="26" t="s">
        <v>23</v>
      </c>
      <c r="AN19" s="24" t="s">
        <v>32</v>
      </c>
      <c r="AR19" s="20"/>
      <c r="BS19" s="17" t="s">
        <v>8</v>
      </c>
    </row>
    <row r="20" spans="2:71" ht="18.399999999999999" customHeight="1">
      <c r="B20" s="20"/>
      <c r="E20" s="24" t="s">
        <v>33</v>
      </c>
      <c r="AK20" s="26" t="s">
        <v>26</v>
      </c>
      <c r="AN20" s="24" t="s">
        <v>34</v>
      </c>
      <c r="AR20" s="20"/>
      <c r="BS20" s="17" t="s">
        <v>30</v>
      </c>
    </row>
    <row r="21" spans="2:71" ht="6.95" customHeight="1">
      <c r="B21" s="20"/>
      <c r="AR21" s="20"/>
    </row>
    <row r="22" spans="2:71" ht="12" customHeight="1">
      <c r="B22" s="20"/>
      <c r="D22" s="26" t="s">
        <v>35</v>
      </c>
      <c r="AR22" s="20"/>
    </row>
    <row r="23" spans="2:71" ht="16.5" customHeight="1">
      <c r="B23" s="20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2">
        <f>ROUND(AG94,2)</f>
        <v>1165380.3500000001</v>
      </c>
      <c r="AL26" s="213"/>
      <c r="AM26" s="213"/>
      <c r="AN26" s="213"/>
      <c r="AO26" s="213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14" t="s">
        <v>37</v>
      </c>
      <c r="M28" s="214"/>
      <c r="N28" s="214"/>
      <c r="O28" s="214"/>
      <c r="P28" s="214"/>
      <c r="W28" s="214" t="s">
        <v>38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39</v>
      </c>
      <c r="AL28" s="214"/>
      <c r="AM28" s="214"/>
      <c r="AN28" s="214"/>
      <c r="AO28" s="214"/>
      <c r="AR28" s="29"/>
    </row>
    <row r="29" spans="2:71" s="2" customFormat="1" ht="14.45" customHeight="1">
      <c r="B29" s="33"/>
      <c r="D29" s="26" t="s">
        <v>40</v>
      </c>
      <c r="F29" s="26" t="s">
        <v>41</v>
      </c>
      <c r="L29" s="199">
        <v>0.21</v>
      </c>
      <c r="M29" s="198"/>
      <c r="N29" s="198"/>
      <c r="O29" s="198"/>
      <c r="P29" s="198"/>
      <c r="W29" s="197">
        <f>ROUND(AZ94, 2)</f>
        <v>1165380.3500000001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244729.87</v>
      </c>
      <c r="AL29" s="198"/>
      <c r="AM29" s="198"/>
      <c r="AN29" s="198"/>
      <c r="AO29" s="198"/>
      <c r="AR29" s="33"/>
    </row>
    <row r="30" spans="2:71" s="2" customFormat="1" ht="14.45" customHeight="1">
      <c r="B30" s="33"/>
      <c r="F30" s="26" t="s">
        <v>42</v>
      </c>
      <c r="L30" s="199">
        <v>0.12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3"/>
    </row>
    <row r="31" spans="2:71" s="2" customFormat="1" ht="14.45" hidden="1" customHeight="1">
      <c r="B31" s="33"/>
      <c r="F31" s="26" t="s">
        <v>43</v>
      </c>
      <c r="L31" s="199">
        <v>0.21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3"/>
    </row>
    <row r="32" spans="2:71" s="2" customFormat="1" ht="14.45" hidden="1" customHeight="1">
      <c r="B32" s="33"/>
      <c r="F32" s="26" t="s">
        <v>44</v>
      </c>
      <c r="L32" s="199">
        <v>0.12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3"/>
    </row>
    <row r="33" spans="2:44" s="2" customFormat="1" ht="14.45" hidden="1" customHeight="1">
      <c r="B33" s="33"/>
      <c r="F33" s="26" t="s">
        <v>45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00" t="s">
        <v>48</v>
      </c>
      <c r="Y35" s="201"/>
      <c r="Z35" s="201"/>
      <c r="AA35" s="201"/>
      <c r="AB35" s="201"/>
      <c r="AC35" s="36"/>
      <c r="AD35" s="36"/>
      <c r="AE35" s="36"/>
      <c r="AF35" s="36"/>
      <c r="AG35" s="36"/>
      <c r="AH35" s="36"/>
      <c r="AI35" s="36"/>
      <c r="AJ35" s="36"/>
      <c r="AK35" s="202">
        <f>SUM(AK26:AK33)</f>
        <v>1410110.2200000002</v>
      </c>
      <c r="AL35" s="201"/>
      <c r="AM35" s="201"/>
      <c r="AN35" s="201"/>
      <c r="AO35" s="203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14.45" customHeight="1">
      <c r="B37" s="29"/>
      <c r="AR37" s="29"/>
    </row>
    <row r="38" spans="2:44" ht="14.45" customHeight="1">
      <c r="B38" s="20"/>
      <c r="AR38" s="20"/>
    </row>
    <row r="39" spans="2:44" ht="14.45" customHeight="1">
      <c r="B39" s="20"/>
      <c r="AR39" s="20"/>
    </row>
    <row r="40" spans="2:44" ht="14.45" customHeight="1">
      <c r="B40" s="20"/>
      <c r="AR40" s="20"/>
    </row>
    <row r="41" spans="2:44" ht="14.45" customHeight="1">
      <c r="B41" s="20"/>
      <c r="AR41" s="20"/>
    </row>
    <row r="42" spans="2:44" ht="14.45" customHeight="1">
      <c r="B42" s="20"/>
      <c r="AR42" s="20"/>
    </row>
    <row r="43" spans="2:44" ht="14.45" customHeight="1">
      <c r="B43" s="20"/>
      <c r="AR43" s="20"/>
    </row>
    <row r="44" spans="2:44" ht="14.45" customHeight="1">
      <c r="B44" s="20"/>
      <c r="AR44" s="20"/>
    </row>
    <row r="45" spans="2:44" ht="14.45" customHeight="1">
      <c r="B45" s="20"/>
      <c r="AR45" s="20"/>
    </row>
    <row r="46" spans="2:44" ht="14.45" customHeight="1">
      <c r="B46" s="20"/>
      <c r="AR46" s="20"/>
    </row>
    <row r="47" spans="2:44" ht="14.45" customHeight="1">
      <c r="B47" s="20"/>
      <c r="AR47" s="20"/>
    </row>
    <row r="48" spans="2:44" ht="14.45" customHeight="1">
      <c r="B48" s="20"/>
      <c r="AR48" s="20"/>
    </row>
    <row r="49" spans="2:44" s="1" customFormat="1" ht="14.45" customHeight="1">
      <c r="B49" s="29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29"/>
      <c r="D60" s="40" t="s">
        <v>51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52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51</v>
      </c>
      <c r="AI60" s="31"/>
      <c r="AJ60" s="31"/>
      <c r="AK60" s="31"/>
      <c r="AL60" s="31"/>
      <c r="AM60" s="40" t="s">
        <v>52</v>
      </c>
      <c r="AN60" s="31"/>
      <c r="AO60" s="31"/>
      <c r="AR60" s="29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29"/>
      <c r="D64" s="38" t="s">
        <v>53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54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29"/>
      <c r="D75" s="40" t="s">
        <v>51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52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51</v>
      </c>
      <c r="AI75" s="31"/>
      <c r="AJ75" s="31"/>
      <c r="AK75" s="31"/>
      <c r="AL75" s="31"/>
      <c r="AM75" s="40" t="s">
        <v>52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21" t="s">
        <v>55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6" t="s">
        <v>13</v>
      </c>
      <c r="L84" s="3" t="str">
        <f>K5</f>
        <v>Z24075</v>
      </c>
      <c r="AR84" s="45"/>
    </row>
    <row r="85" spans="1:91" s="4" customFormat="1" ht="36.950000000000003" customHeight="1">
      <c r="B85" s="46"/>
      <c r="C85" s="47" t="s">
        <v>15</v>
      </c>
      <c r="L85" s="188" t="str">
        <f>K6</f>
        <v>Školní zahradní pavilon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6" t="s">
        <v>19</v>
      </c>
      <c r="L87" s="48" t="str">
        <f>IF(K8="","",K8)</f>
        <v xml:space="preserve"> </v>
      </c>
      <c r="AI87" s="26" t="s">
        <v>21</v>
      </c>
      <c r="AM87" s="190" t="str">
        <f>IF(AN8= "","",AN8)</f>
        <v/>
      </c>
      <c r="AN87" s="190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6" t="s">
        <v>22</v>
      </c>
      <c r="L89" s="3" t="str">
        <f>IF(E11= "","",E11)</f>
        <v>Městská část Praha - Ďáblice</v>
      </c>
      <c r="AI89" s="26" t="s">
        <v>29</v>
      </c>
      <c r="AM89" s="191" t="str">
        <f>IF(E17="","",E17)</f>
        <v xml:space="preserve"> </v>
      </c>
      <c r="AN89" s="192"/>
      <c r="AO89" s="192"/>
      <c r="AP89" s="192"/>
      <c r="AR89" s="29"/>
      <c r="AS89" s="193" t="s">
        <v>56</v>
      </c>
      <c r="AT89" s="194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6" t="s">
        <v>28</v>
      </c>
      <c r="L90" s="3" t="str">
        <f>IF(E14="","",E14)</f>
        <v xml:space="preserve"> </v>
      </c>
      <c r="AI90" s="26" t="s">
        <v>31</v>
      </c>
      <c r="AM90" s="191" t="str">
        <f>IF(E20="","",E20)</f>
        <v>PKbau s.r.o.</v>
      </c>
      <c r="AN90" s="192"/>
      <c r="AO90" s="192"/>
      <c r="AP90" s="192"/>
      <c r="AR90" s="29"/>
      <c r="AS90" s="195"/>
      <c r="AT90" s="196"/>
      <c r="BD90" s="53"/>
    </row>
    <row r="91" spans="1:91" s="1" customFormat="1" ht="10.9" customHeight="1">
      <c r="B91" s="29"/>
      <c r="AR91" s="29"/>
      <c r="AS91" s="195"/>
      <c r="AT91" s="196"/>
      <c r="BD91" s="53"/>
    </row>
    <row r="92" spans="1:91" s="1" customFormat="1" ht="29.25" customHeight="1">
      <c r="B92" s="29"/>
      <c r="C92" s="183" t="s">
        <v>57</v>
      </c>
      <c r="D92" s="184"/>
      <c r="E92" s="184"/>
      <c r="F92" s="184"/>
      <c r="G92" s="184"/>
      <c r="H92" s="54"/>
      <c r="I92" s="185" t="s">
        <v>58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59</v>
      </c>
      <c r="AH92" s="184"/>
      <c r="AI92" s="184"/>
      <c r="AJ92" s="184"/>
      <c r="AK92" s="184"/>
      <c r="AL92" s="184"/>
      <c r="AM92" s="184"/>
      <c r="AN92" s="185" t="s">
        <v>60</v>
      </c>
      <c r="AO92" s="184"/>
      <c r="AP92" s="187"/>
      <c r="AQ92" s="55" t="s">
        <v>61</v>
      </c>
      <c r="AR92" s="29"/>
      <c r="AS92" s="56" t="s">
        <v>62</v>
      </c>
      <c r="AT92" s="57" t="s">
        <v>63</v>
      </c>
      <c r="AU92" s="57" t="s">
        <v>64</v>
      </c>
      <c r="AV92" s="57" t="s">
        <v>65</v>
      </c>
      <c r="AW92" s="57" t="s">
        <v>66</v>
      </c>
      <c r="AX92" s="57" t="s">
        <v>67</v>
      </c>
      <c r="AY92" s="57" t="s">
        <v>68</v>
      </c>
      <c r="AZ92" s="57" t="s">
        <v>69</v>
      </c>
      <c r="BA92" s="57" t="s">
        <v>70</v>
      </c>
      <c r="BB92" s="57" t="s">
        <v>71</v>
      </c>
      <c r="BC92" s="57" t="s">
        <v>72</v>
      </c>
      <c r="BD92" s="58" t="s">
        <v>73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7">
        <f>ROUND(AG95,2)</f>
        <v>1165380.3500000001</v>
      </c>
      <c r="AH94" s="207"/>
      <c r="AI94" s="207"/>
      <c r="AJ94" s="207"/>
      <c r="AK94" s="207"/>
      <c r="AL94" s="207"/>
      <c r="AM94" s="207"/>
      <c r="AN94" s="208">
        <f>SUM(AG94,AT94)</f>
        <v>1410110.2200000002</v>
      </c>
      <c r="AO94" s="208"/>
      <c r="AP94" s="208"/>
      <c r="AQ94" s="64" t="s">
        <v>1</v>
      </c>
      <c r="AR94" s="60"/>
      <c r="AS94" s="65">
        <f>ROUND(AS95,2)</f>
        <v>0</v>
      </c>
      <c r="AT94" s="66">
        <f>ROUND(SUM(AV94:AW94),2)</f>
        <v>244729.87</v>
      </c>
      <c r="AU94" s="67" t="e">
        <f>ROUND(AU95,5)</f>
        <v>#REF!</v>
      </c>
      <c r="AV94" s="66">
        <f>ROUND(AZ94*L29,2)</f>
        <v>244729.87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1165380.3500000001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75</v>
      </c>
      <c r="BT94" s="69" t="s">
        <v>6</v>
      </c>
      <c r="BU94" s="70" t="s">
        <v>76</v>
      </c>
      <c r="BV94" s="69" t="s">
        <v>77</v>
      </c>
      <c r="BW94" s="69" t="s">
        <v>4</v>
      </c>
      <c r="BX94" s="69" t="s">
        <v>78</v>
      </c>
      <c r="CL94" s="69" t="s">
        <v>1</v>
      </c>
    </row>
    <row r="95" spans="1:91" s="6" customFormat="1" ht="16.5" customHeight="1">
      <c r="A95" s="71" t="s">
        <v>79</v>
      </c>
      <c r="B95" s="72"/>
      <c r="C95" s="73"/>
      <c r="D95" s="206" t="s">
        <v>80</v>
      </c>
      <c r="E95" s="206"/>
      <c r="F95" s="206"/>
      <c r="G95" s="206"/>
      <c r="H95" s="206"/>
      <c r="I95" s="74"/>
      <c r="J95" s="206" t="s">
        <v>81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'ZL_06 - Vícepráce'!J30</f>
        <v>1165380.3500000001</v>
      </c>
      <c r="AH95" s="205"/>
      <c r="AI95" s="205"/>
      <c r="AJ95" s="205"/>
      <c r="AK95" s="205"/>
      <c r="AL95" s="205"/>
      <c r="AM95" s="205"/>
      <c r="AN95" s="204">
        <f>SUM(AG95,AT95)</f>
        <v>1410110.2200000002</v>
      </c>
      <c r="AO95" s="205"/>
      <c r="AP95" s="205"/>
      <c r="AQ95" s="75" t="s">
        <v>82</v>
      </c>
      <c r="AR95" s="72"/>
      <c r="AS95" s="76">
        <v>0</v>
      </c>
      <c r="AT95" s="77">
        <f>ROUND(SUM(AV95:AW95),2)</f>
        <v>244729.87</v>
      </c>
      <c r="AU95" s="78" t="e">
        <f>'ZL_06 - Vícepráce'!P135</f>
        <v>#REF!</v>
      </c>
      <c r="AV95" s="77">
        <f>'ZL_06 - Vícepráce'!J33</f>
        <v>244729.87</v>
      </c>
      <c r="AW95" s="77">
        <f>'ZL_06 - Vícepráce'!J34</f>
        <v>0</v>
      </c>
      <c r="AX95" s="77">
        <f>'ZL_06 - Vícepráce'!J35</f>
        <v>0</v>
      </c>
      <c r="AY95" s="77">
        <f>'ZL_06 - Vícepráce'!J36</f>
        <v>0</v>
      </c>
      <c r="AZ95" s="77">
        <f>'ZL_06 - Vícepráce'!F33</f>
        <v>1165380.3500000001</v>
      </c>
      <c r="BA95" s="77">
        <f>'ZL_06 - Vícepráce'!F34</f>
        <v>0</v>
      </c>
      <c r="BB95" s="77">
        <f>'ZL_06 - Vícepráce'!F35</f>
        <v>0</v>
      </c>
      <c r="BC95" s="77">
        <f>'ZL_06 - Vícepráce'!F36</f>
        <v>0</v>
      </c>
      <c r="BD95" s="79">
        <f>'ZL_06 - Vícepráce'!F37</f>
        <v>0</v>
      </c>
      <c r="BT95" s="80" t="s">
        <v>83</v>
      </c>
      <c r="BV95" s="80" t="s">
        <v>77</v>
      </c>
      <c r="BW95" s="80" t="s">
        <v>84</v>
      </c>
      <c r="BX95" s="80" t="s">
        <v>4</v>
      </c>
      <c r="CL95" s="80" t="s">
        <v>1</v>
      </c>
      <c r="CM95" s="80" t="s">
        <v>85</v>
      </c>
    </row>
    <row r="96" spans="1:91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ZL_06 - Vícepráce'!C2" display="/" xr:uid="{00000000-0004-0000-0000-000000000000}"/>
  </hyperlinks>
  <pageMargins left="0.39374999999999999" right="0.39374999999999999" top="0.39374999999999999" bottom="0.39374999999999999" header="0" footer="0"/>
  <pageSetup paperSize="9" scale="75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85"/>
  <sheetViews>
    <sheetView showGridLines="0" topLeftCell="A359" workbookViewId="0">
      <selection activeCell="F384" sqref="F3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7" customWidth="1"/>
    <col min="23" max="23" width="17.1640625" bestFit="1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0" max="62" width="0" hidden="1" customWidth="1"/>
    <col min="63" max="63" width="11.6640625" hidden="1" customWidth="1"/>
    <col min="64" max="98" width="0" hidden="1" customWidth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86</v>
      </c>
      <c r="L4" s="20"/>
      <c r="M4" s="81" t="s">
        <v>11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216" t="str">
        <f>'Rekapitulace stavby'!K6</f>
        <v>Školní zahradní pavilon</v>
      </c>
      <c r="F7" s="217"/>
      <c r="G7" s="217"/>
      <c r="H7" s="217"/>
      <c r="L7" s="20"/>
    </row>
    <row r="8" spans="2:46" s="1" customFormat="1" ht="12" customHeight="1">
      <c r="B8" s="29"/>
      <c r="D8" s="26" t="s">
        <v>87</v>
      </c>
      <c r="L8" s="29"/>
    </row>
    <row r="9" spans="2:46" s="1" customFormat="1" ht="16.5" customHeight="1">
      <c r="B9" s="29"/>
      <c r="E9" s="188" t="s">
        <v>88</v>
      </c>
      <c r="F9" s="215"/>
      <c r="G9" s="215"/>
      <c r="H9" s="215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1</v>
      </c>
      <c r="I11" s="26" t="s">
        <v>18</v>
      </c>
      <c r="J11" s="24" t="s">
        <v>1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9">
        <f>'Rekapitulace stavby'!AN8</f>
        <v>0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22</v>
      </c>
      <c r="I14" s="26" t="s">
        <v>23</v>
      </c>
      <c r="J14" s="24" t="str">
        <f>IF('Rekapitulace stavby'!AN10="","",'Rekapitulace stavby'!AN10)</f>
        <v>00231266</v>
      </c>
      <c r="L14" s="29"/>
    </row>
    <row r="15" spans="2:46" s="1" customFormat="1" ht="18" customHeight="1">
      <c r="B15" s="29"/>
      <c r="E15" s="24" t="str">
        <f>IF('Rekapitulace stavby'!E11="","",'Rekapitulace stavby'!E11)</f>
        <v>Městská část Praha - Ďáblice</v>
      </c>
      <c r="I15" s="26" t="s">
        <v>26</v>
      </c>
      <c r="J15" s="24" t="str">
        <f>IF('Rekapitulace stavby'!AN11="","",'Rekapitulace stavby'!AN11)</f>
        <v>CZ00231266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28</v>
      </c>
      <c r="I17" s="26" t="s">
        <v>23</v>
      </c>
      <c r="J17" s="24" t="str">
        <f>'Rekapitulace stavby'!AN13</f>
        <v/>
      </c>
      <c r="L17" s="29"/>
    </row>
    <row r="18" spans="2:12" s="1" customFormat="1" ht="18" customHeight="1">
      <c r="B18" s="29"/>
      <c r="E18" s="209" t="str">
        <f>'Rekapitulace stavby'!E14</f>
        <v xml:space="preserve"> </v>
      </c>
      <c r="F18" s="209"/>
      <c r="G18" s="209"/>
      <c r="H18" s="209"/>
      <c r="I18" s="26" t="s">
        <v>26</v>
      </c>
      <c r="J18" s="24" t="str">
        <f>'Rekapitulace stavby'!AN14</f>
        <v/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29</v>
      </c>
      <c r="I20" s="26" t="s">
        <v>23</v>
      </c>
      <c r="J20" s="24" t="str">
        <f>IF('Rekapitulace stavby'!AN16="","",'Rekapitulace stavby'!AN16)</f>
        <v/>
      </c>
      <c r="L20" s="29"/>
    </row>
    <row r="21" spans="2:12" s="1" customFormat="1" ht="18" customHeight="1">
      <c r="B21" s="29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31</v>
      </c>
      <c r="I23" s="26" t="s">
        <v>23</v>
      </c>
      <c r="J23" s="24" t="str">
        <f>IF('Rekapitulace stavby'!AN19="","",'Rekapitulace stavby'!AN19)</f>
        <v>08757127</v>
      </c>
      <c r="L23" s="29"/>
    </row>
    <row r="24" spans="2:12" s="1" customFormat="1" ht="18" customHeight="1">
      <c r="B24" s="29"/>
      <c r="E24" s="24" t="str">
        <f>IF('Rekapitulace stavby'!E20="","",'Rekapitulace stavby'!E20)</f>
        <v>PKbau s.r.o.</v>
      </c>
      <c r="I24" s="26" t="s">
        <v>26</v>
      </c>
      <c r="J24" s="24" t="str">
        <f>IF('Rekapitulace stavby'!AN20="","",'Rekapitulace stavby'!AN20)</f>
        <v>CZ08757127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35</v>
      </c>
      <c r="L26" s="29"/>
    </row>
    <row r="27" spans="2:12" s="7" customFormat="1" ht="16.5" customHeight="1">
      <c r="B27" s="82"/>
      <c r="E27" s="211" t="s">
        <v>1</v>
      </c>
      <c r="F27" s="211"/>
      <c r="G27" s="211"/>
      <c r="H27" s="211"/>
      <c r="L27" s="82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3" t="s">
        <v>36</v>
      </c>
      <c r="J30" s="63">
        <f>ROUND(J135, 2)</f>
        <v>1165380.3500000001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customHeight="1">
      <c r="B33" s="29"/>
      <c r="D33" s="52" t="s">
        <v>40</v>
      </c>
      <c r="E33" s="26" t="s">
        <v>41</v>
      </c>
      <c r="F33" s="84">
        <f>ROUND((SUM(BE135:BE384)),  2)</f>
        <v>1165380.3500000001</v>
      </c>
      <c r="I33" s="85">
        <v>0.21</v>
      </c>
      <c r="J33" s="84">
        <f>ROUND(((SUM(BE135:BE384))*I33),  2)</f>
        <v>244729.87</v>
      </c>
      <c r="L33" s="29"/>
    </row>
    <row r="34" spans="2:12" s="1" customFormat="1" ht="14.45" customHeight="1">
      <c r="B34" s="29"/>
      <c r="E34" s="26" t="s">
        <v>42</v>
      </c>
      <c r="F34" s="84">
        <f>ROUND((SUM(BF135:BF384)),  2)</f>
        <v>0</v>
      </c>
      <c r="I34" s="85">
        <v>0.12</v>
      </c>
      <c r="J34" s="84">
        <f>ROUND(((SUM(BF135:BF384))*I34),  2)</f>
        <v>0</v>
      </c>
      <c r="L34" s="29"/>
    </row>
    <row r="35" spans="2:12" s="1" customFormat="1" ht="14.45" hidden="1" customHeight="1">
      <c r="B35" s="29"/>
      <c r="E35" s="26" t="s">
        <v>43</v>
      </c>
      <c r="F35" s="84">
        <f>ROUND((SUM(BG135:BG384)),  2)</f>
        <v>0</v>
      </c>
      <c r="I35" s="85">
        <v>0.21</v>
      </c>
      <c r="J35" s="84">
        <f>0</f>
        <v>0</v>
      </c>
      <c r="L35" s="29"/>
    </row>
    <row r="36" spans="2:12" s="1" customFormat="1" ht="14.45" hidden="1" customHeight="1">
      <c r="B36" s="29"/>
      <c r="E36" s="26" t="s">
        <v>44</v>
      </c>
      <c r="F36" s="84">
        <f>ROUND((SUM(BH135:BH384)),  2)</f>
        <v>0</v>
      </c>
      <c r="I36" s="85">
        <v>0.12</v>
      </c>
      <c r="J36" s="84">
        <f>0</f>
        <v>0</v>
      </c>
      <c r="L36" s="29"/>
    </row>
    <row r="37" spans="2:12" s="1" customFormat="1" ht="14.45" hidden="1" customHeight="1">
      <c r="B37" s="29"/>
      <c r="E37" s="26" t="s">
        <v>45</v>
      </c>
      <c r="F37" s="84">
        <f>ROUND((SUM(BI135:BI384)),  2)</f>
        <v>0</v>
      </c>
      <c r="I37" s="85">
        <v>0</v>
      </c>
      <c r="J37" s="84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6"/>
      <c r="D39" s="87" t="s">
        <v>46</v>
      </c>
      <c r="E39" s="54"/>
      <c r="F39" s="54"/>
      <c r="G39" s="88" t="s">
        <v>47</v>
      </c>
      <c r="H39" s="89" t="s">
        <v>48</v>
      </c>
      <c r="I39" s="54"/>
      <c r="J39" s="90">
        <f>SUM(J30:J37)</f>
        <v>1410110.2200000002</v>
      </c>
      <c r="K39" s="91"/>
      <c r="L39" s="29"/>
    </row>
    <row r="40" spans="2:12" s="1" customFormat="1" ht="14.45" customHeight="1">
      <c r="B40" s="29"/>
      <c r="L40" s="29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9"/>
      <c r="D61" s="40" t="s">
        <v>51</v>
      </c>
      <c r="E61" s="31"/>
      <c r="F61" s="92" t="s">
        <v>52</v>
      </c>
      <c r="G61" s="40" t="s">
        <v>51</v>
      </c>
      <c r="H61" s="31"/>
      <c r="I61" s="31"/>
      <c r="J61" s="93" t="s">
        <v>52</v>
      </c>
      <c r="K61" s="31"/>
      <c r="L61" s="29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9"/>
      <c r="D76" s="40" t="s">
        <v>51</v>
      </c>
      <c r="E76" s="31"/>
      <c r="F76" s="92" t="s">
        <v>52</v>
      </c>
      <c r="G76" s="40" t="s">
        <v>51</v>
      </c>
      <c r="H76" s="31"/>
      <c r="I76" s="31"/>
      <c r="J76" s="93" t="s">
        <v>52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89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15</v>
      </c>
      <c r="L84" s="29"/>
    </row>
    <row r="85" spans="2:47" s="1" customFormat="1" ht="16.5" customHeight="1">
      <c r="B85" s="29"/>
      <c r="E85" s="216" t="str">
        <f>E7</f>
        <v>Školní zahradní pavilon</v>
      </c>
      <c r="F85" s="217"/>
      <c r="G85" s="217"/>
      <c r="H85" s="217"/>
      <c r="L85" s="29"/>
    </row>
    <row r="86" spans="2:47" s="1" customFormat="1" ht="12" customHeight="1">
      <c r="B86" s="29"/>
      <c r="C86" s="26" t="s">
        <v>87</v>
      </c>
      <c r="L86" s="29"/>
    </row>
    <row r="87" spans="2:47" s="1" customFormat="1" ht="16.5" customHeight="1">
      <c r="B87" s="29"/>
      <c r="E87" s="188" t="str">
        <f>E9</f>
        <v>ZL_06 - Vícepráce</v>
      </c>
      <c r="F87" s="215"/>
      <c r="G87" s="215"/>
      <c r="H87" s="215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19</v>
      </c>
      <c r="F89" s="24" t="str">
        <f>F12</f>
        <v xml:space="preserve"> </v>
      </c>
      <c r="I89" s="26" t="s">
        <v>21</v>
      </c>
      <c r="J89" s="49">
        <f>IF(J12="","",J12)</f>
        <v>0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Městská část Praha - Ďáblice</v>
      </c>
      <c r="I91" s="26" t="s">
        <v>29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6" t="s">
        <v>28</v>
      </c>
      <c r="F92" s="24" t="str">
        <f>IF(E18="","",E18)</f>
        <v xml:space="preserve"> </v>
      </c>
      <c r="I92" s="26" t="s">
        <v>31</v>
      </c>
      <c r="J92" s="27" t="str">
        <f>E24</f>
        <v>PKbau s.r.o.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4" t="s">
        <v>90</v>
      </c>
      <c r="D94" s="86"/>
      <c r="E94" s="86"/>
      <c r="F94" s="86"/>
      <c r="G94" s="86"/>
      <c r="H94" s="86"/>
      <c r="I94" s="86"/>
      <c r="J94" s="95" t="s">
        <v>91</v>
      </c>
      <c r="K94" s="86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6" t="s">
        <v>92</v>
      </c>
      <c r="J96" s="63">
        <f>J135</f>
        <v>1165380.3500000001</v>
      </c>
      <c r="L96" s="29"/>
      <c r="AU96" s="17" t="s">
        <v>93</v>
      </c>
    </row>
    <row r="97" spans="2:12" s="8" customFormat="1" ht="24.95" customHeight="1">
      <c r="B97" s="97"/>
      <c r="D97" s="98" t="s">
        <v>94</v>
      </c>
      <c r="E97" s="99"/>
      <c r="F97" s="99"/>
      <c r="G97" s="99"/>
      <c r="H97" s="99"/>
      <c r="I97" s="99"/>
      <c r="J97" s="100">
        <f>J136</f>
        <v>1313697.67</v>
      </c>
      <c r="L97" s="97"/>
    </row>
    <row r="98" spans="2:12" s="9" customFormat="1" ht="19.899999999999999" customHeight="1">
      <c r="B98" s="101"/>
      <c r="D98" s="102" t="s">
        <v>95</v>
      </c>
      <c r="E98" s="103"/>
      <c r="F98" s="103"/>
      <c r="G98" s="103"/>
      <c r="H98" s="103"/>
      <c r="I98" s="103"/>
      <c r="J98" s="104">
        <f>J137</f>
        <v>773889.96000000008</v>
      </c>
      <c r="L98" s="101"/>
    </row>
    <row r="99" spans="2:12" s="9" customFormat="1" ht="19.899999999999999" customHeight="1">
      <c r="B99" s="101"/>
      <c r="D99" s="102" t="s">
        <v>96</v>
      </c>
      <c r="E99" s="103"/>
      <c r="F99" s="103"/>
      <c r="G99" s="103"/>
      <c r="H99" s="103"/>
      <c r="I99" s="103"/>
      <c r="J99" s="104">
        <f>J192</f>
        <v>225400.36000000002</v>
      </c>
      <c r="L99" s="101"/>
    </row>
    <row r="100" spans="2:12" s="9" customFormat="1" ht="19.899999999999999" customHeight="1">
      <c r="B100" s="101"/>
      <c r="D100" s="102" t="s">
        <v>97</v>
      </c>
      <c r="E100" s="103"/>
      <c r="F100" s="103"/>
      <c r="G100" s="103"/>
      <c r="H100" s="103"/>
      <c r="I100" s="103"/>
      <c r="J100" s="104">
        <f>J211</f>
        <v>1656</v>
      </c>
      <c r="L100" s="101"/>
    </row>
    <row r="101" spans="2:12" s="9" customFormat="1" ht="19.899999999999999" customHeight="1">
      <c r="B101" s="101"/>
      <c r="D101" s="102" t="s">
        <v>98</v>
      </c>
      <c r="E101" s="103"/>
      <c r="F101" s="103"/>
      <c r="G101" s="103"/>
      <c r="H101" s="103"/>
      <c r="I101" s="103"/>
      <c r="J101" s="104">
        <f>J216</f>
        <v>64171</v>
      </c>
      <c r="L101" s="101"/>
    </row>
    <row r="102" spans="2:12" s="9" customFormat="1" ht="19.899999999999999" customHeight="1">
      <c r="B102" s="101"/>
      <c r="D102" s="102" t="s">
        <v>99</v>
      </c>
      <c r="E102" s="103"/>
      <c r="F102" s="103"/>
      <c r="G102" s="103"/>
      <c r="H102" s="103"/>
      <c r="I102" s="103"/>
      <c r="J102" s="104">
        <f>J226</f>
        <v>60283.199999999983</v>
      </c>
      <c r="L102" s="101"/>
    </row>
    <row r="103" spans="2:12" s="9" customFormat="1" ht="19.899999999999999" customHeight="1">
      <c r="B103" s="101"/>
      <c r="D103" s="102" t="s">
        <v>100</v>
      </c>
      <c r="E103" s="103"/>
      <c r="F103" s="103"/>
      <c r="G103" s="103"/>
      <c r="H103" s="103"/>
      <c r="I103" s="103"/>
      <c r="J103" s="104">
        <f>J257</f>
        <v>136095</v>
      </c>
      <c r="L103" s="101"/>
    </row>
    <row r="104" spans="2:12" s="9" customFormat="1" ht="19.899999999999999" customHeight="1">
      <c r="B104" s="101"/>
      <c r="D104" s="102" t="s">
        <v>101</v>
      </c>
      <c r="E104" s="103"/>
      <c r="F104" s="103"/>
      <c r="G104" s="103"/>
      <c r="H104" s="103"/>
      <c r="I104" s="103"/>
      <c r="J104" s="104">
        <f>J270</f>
        <v>52202.15</v>
      </c>
      <c r="L104" s="101"/>
    </row>
    <row r="105" spans="2:12" s="8" customFormat="1" ht="24.95" customHeight="1">
      <c r="B105" s="97"/>
      <c r="D105" s="98" t="s">
        <v>102</v>
      </c>
      <c r="E105" s="99"/>
      <c r="F105" s="99"/>
      <c r="G105" s="99"/>
      <c r="H105" s="99"/>
      <c r="I105" s="99"/>
      <c r="J105" s="100">
        <f>J273</f>
        <v>451682.68000000005</v>
      </c>
      <c r="L105" s="97"/>
    </row>
    <row r="106" spans="2:12" s="9" customFormat="1" ht="19.899999999999999" customHeight="1">
      <c r="B106" s="101"/>
      <c r="D106" s="102" t="s">
        <v>103</v>
      </c>
      <c r="E106" s="103"/>
      <c r="F106" s="103"/>
      <c r="G106" s="103"/>
      <c r="H106" s="103"/>
      <c r="I106" s="103"/>
      <c r="J106" s="104">
        <f>J274</f>
        <v>17241.599999999999</v>
      </c>
      <c r="L106" s="101"/>
    </row>
    <row r="107" spans="2:12" s="9" customFormat="1" ht="19.899999999999999" customHeight="1">
      <c r="B107" s="101"/>
      <c r="D107" s="102" t="s">
        <v>104</v>
      </c>
      <c r="E107" s="103"/>
      <c r="F107" s="103"/>
      <c r="G107" s="103"/>
      <c r="H107" s="103"/>
      <c r="I107" s="103"/>
      <c r="J107" s="104">
        <f>J278</f>
        <v>3433.44</v>
      </c>
      <c r="L107" s="101"/>
    </row>
    <row r="108" spans="2:12" s="9" customFormat="1" ht="19.899999999999999" customHeight="1">
      <c r="B108" s="101"/>
      <c r="D108" s="102" t="s">
        <v>105</v>
      </c>
      <c r="E108" s="103"/>
      <c r="F108" s="103"/>
      <c r="G108" s="103"/>
      <c r="H108" s="103"/>
      <c r="I108" s="103"/>
      <c r="J108" s="104">
        <f>J294</f>
        <v>7167.8200000000006</v>
      </c>
      <c r="L108" s="101"/>
    </row>
    <row r="109" spans="2:12" s="9" customFormat="1" ht="19.899999999999999" customHeight="1">
      <c r="B109" s="101"/>
      <c r="D109" s="102" t="s">
        <v>106</v>
      </c>
      <c r="E109" s="103"/>
      <c r="F109" s="103"/>
      <c r="G109" s="103"/>
      <c r="H109" s="103"/>
      <c r="I109" s="103"/>
      <c r="J109" s="104">
        <f>J305</f>
        <v>14705.13</v>
      </c>
      <c r="L109" s="101"/>
    </row>
    <row r="110" spans="2:12" s="9" customFormat="1" ht="19.899999999999999" customHeight="1">
      <c r="B110" s="101"/>
      <c r="D110" s="102" t="s">
        <v>107</v>
      </c>
      <c r="E110" s="103"/>
      <c r="F110" s="103"/>
      <c r="G110" s="103"/>
      <c r="H110" s="103"/>
      <c r="I110" s="103"/>
      <c r="J110" s="104">
        <f>J325</f>
        <v>2416.21</v>
      </c>
      <c r="L110" s="101"/>
    </row>
    <row r="111" spans="2:12" s="9" customFormat="1" ht="19.899999999999999" customHeight="1">
      <c r="B111" s="101"/>
      <c r="D111" s="102" t="s">
        <v>108</v>
      </c>
      <c r="E111" s="103"/>
      <c r="F111" s="103"/>
      <c r="G111" s="103"/>
      <c r="H111" s="103"/>
      <c r="I111" s="103"/>
      <c r="J111" s="104">
        <f>J329</f>
        <v>169548.2</v>
      </c>
      <c r="L111" s="101"/>
    </row>
    <row r="112" spans="2:12" s="9" customFormat="1" ht="19.899999999999999" customHeight="1">
      <c r="B112" s="101"/>
      <c r="D112" s="102" t="s">
        <v>109</v>
      </c>
      <c r="E112" s="103"/>
      <c r="F112" s="103"/>
      <c r="G112" s="103"/>
      <c r="H112" s="103"/>
      <c r="I112" s="103"/>
      <c r="J112" s="104">
        <f>J342</f>
        <v>48546</v>
      </c>
      <c r="L112" s="101"/>
    </row>
    <row r="113" spans="2:12" s="9" customFormat="1" ht="19.899999999999999" customHeight="1">
      <c r="B113" s="101"/>
      <c r="D113" s="102" t="s">
        <v>110</v>
      </c>
      <c r="E113" s="103"/>
      <c r="F113" s="103"/>
      <c r="G113" s="103"/>
      <c r="H113" s="103"/>
      <c r="I113" s="103"/>
      <c r="J113" s="104">
        <f>J373</f>
        <v>188624.28</v>
      </c>
      <c r="L113" s="101"/>
    </row>
    <row r="114" spans="2:12" s="8" customFormat="1" ht="24.95" customHeight="1">
      <c r="B114" s="97"/>
      <c r="D114" s="98" t="s">
        <v>111</v>
      </c>
      <c r="E114" s="99"/>
      <c r="F114" s="99"/>
      <c r="G114" s="99"/>
      <c r="H114" s="99"/>
      <c r="I114" s="99"/>
      <c r="J114" s="100" t="e">
        <f>#REF!</f>
        <v>#REF!</v>
      </c>
      <c r="L114" s="97"/>
    </row>
    <row r="115" spans="2:12" s="9" customFormat="1" ht="19.899999999999999" customHeight="1">
      <c r="B115" s="101"/>
      <c r="D115" s="102" t="s">
        <v>112</v>
      </c>
      <c r="E115" s="103"/>
      <c r="F115" s="103"/>
      <c r="G115" s="103"/>
      <c r="H115" s="103"/>
      <c r="I115" s="103"/>
      <c r="J115" s="104">
        <f>J382</f>
        <v>-600000</v>
      </c>
      <c r="L115" s="101"/>
    </row>
    <row r="116" spans="2:12" s="1" customFormat="1" ht="21.75" customHeight="1">
      <c r="B116" s="29"/>
      <c r="L116" s="29"/>
    </row>
    <row r="117" spans="2:12" s="1" customFormat="1" ht="6.95" customHeight="1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29"/>
    </row>
    <row r="121" spans="2:12" s="1" customFormat="1" ht="6.95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29"/>
    </row>
    <row r="122" spans="2:12" s="1" customFormat="1" ht="24.95" customHeight="1">
      <c r="B122" s="29"/>
      <c r="C122" s="21" t="s">
        <v>113</v>
      </c>
      <c r="L122" s="29"/>
    </row>
    <row r="123" spans="2:12" s="1" customFormat="1" ht="6.95" customHeight="1">
      <c r="B123" s="29"/>
      <c r="L123" s="29"/>
    </row>
    <row r="124" spans="2:12" s="1" customFormat="1" ht="12" customHeight="1">
      <c r="B124" s="29"/>
      <c r="C124" s="26" t="s">
        <v>15</v>
      </c>
      <c r="L124" s="29"/>
    </row>
    <row r="125" spans="2:12" s="1" customFormat="1" ht="16.5" customHeight="1">
      <c r="B125" s="29"/>
      <c r="E125" s="216" t="str">
        <f>E7</f>
        <v>Školní zahradní pavilon</v>
      </c>
      <c r="F125" s="217"/>
      <c r="G125" s="217"/>
      <c r="H125" s="217"/>
      <c r="L125" s="29"/>
    </row>
    <row r="126" spans="2:12" s="1" customFormat="1" ht="12" customHeight="1">
      <c r="B126" s="29"/>
      <c r="C126" s="26" t="s">
        <v>87</v>
      </c>
      <c r="L126" s="29"/>
    </row>
    <row r="127" spans="2:12" s="1" customFormat="1" ht="16.5" customHeight="1">
      <c r="B127" s="29"/>
      <c r="E127" s="188" t="str">
        <f>E9</f>
        <v>ZL_06 - Vícepráce</v>
      </c>
      <c r="F127" s="215"/>
      <c r="G127" s="215"/>
      <c r="H127" s="215"/>
      <c r="L127" s="29"/>
    </row>
    <row r="128" spans="2:12" s="1" customFormat="1" ht="6.95" customHeight="1">
      <c r="B128" s="29"/>
      <c r="L128" s="29"/>
    </row>
    <row r="129" spans="2:65" s="1" customFormat="1" ht="12" customHeight="1">
      <c r="B129" s="29"/>
      <c r="C129" s="26" t="s">
        <v>19</v>
      </c>
      <c r="F129" s="24" t="str">
        <f>F12</f>
        <v xml:space="preserve"> </v>
      </c>
      <c r="I129" s="26" t="s">
        <v>21</v>
      </c>
      <c r="J129" s="49">
        <f>IF(J12="","",J12)</f>
        <v>0</v>
      </c>
      <c r="L129" s="29"/>
    </row>
    <row r="130" spans="2:65" s="1" customFormat="1" ht="6.95" customHeight="1">
      <c r="B130" s="29"/>
      <c r="L130" s="29"/>
    </row>
    <row r="131" spans="2:65" s="1" customFormat="1" ht="15.2" customHeight="1">
      <c r="B131" s="29"/>
      <c r="C131" s="26" t="s">
        <v>22</v>
      </c>
      <c r="F131" s="24" t="str">
        <f>E15</f>
        <v>Městská část Praha - Ďáblice</v>
      </c>
      <c r="I131" s="26" t="s">
        <v>29</v>
      </c>
      <c r="J131" s="27" t="str">
        <f>E21</f>
        <v xml:space="preserve"> </v>
      </c>
      <c r="L131" s="29"/>
    </row>
    <row r="132" spans="2:65" s="1" customFormat="1" ht="15.2" customHeight="1">
      <c r="B132" s="29"/>
      <c r="C132" s="26" t="s">
        <v>28</v>
      </c>
      <c r="F132" s="24" t="str">
        <f>IF(E18="","",E18)</f>
        <v xml:space="preserve"> </v>
      </c>
      <c r="I132" s="26" t="s">
        <v>31</v>
      </c>
      <c r="J132" s="27" t="str">
        <f>E24</f>
        <v>PKbau s.r.o.</v>
      </c>
      <c r="L132" s="29"/>
    </row>
    <row r="133" spans="2:65" s="1" customFormat="1" ht="10.35" customHeight="1">
      <c r="B133" s="29"/>
      <c r="L133" s="29"/>
    </row>
    <row r="134" spans="2:65" s="10" customFormat="1" ht="29.25" customHeight="1">
      <c r="B134" s="105"/>
      <c r="C134" s="106" t="s">
        <v>114</v>
      </c>
      <c r="D134" s="107" t="s">
        <v>61</v>
      </c>
      <c r="E134" s="107" t="s">
        <v>57</v>
      </c>
      <c r="F134" s="107" t="s">
        <v>58</v>
      </c>
      <c r="G134" s="107" t="s">
        <v>115</v>
      </c>
      <c r="H134" s="107" t="s">
        <v>116</v>
      </c>
      <c r="I134" s="107" t="s">
        <v>117</v>
      </c>
      <c r="J134" s="108" t="s">
        <v>91</v>
      </c>
      <c r="K134" s="109" t="s">
        <v>118</v>
      </c>
      <c r="L134" s="105"/>
      <c r="M134" s="56" t="s">
        <v>1</v>
      </c>
      <c r="N134" s="57" t="s">
        <v>40</v>
      </c>
      <c r="O134" s="57" t="s">
        <v>119</v>
      </c>
      <c r="P134" s="57" t="s">
        <v>120</v>
      </c>
      <c r="Q134" s="57" t="s">
        <v>121</v>
      </c>
      <c r="R134" s="57" t="s">
        <v>122</v>
      </c>
      <c r="S134" s="57" t="s">
        <v>123</v>
      </c>
      <c r="T134" s="58" t="s">
        <v>124</v>
      </c>
      <c r="V134" s="108" t="s">
        <v>465</v>
      </c>
      <c r="W134" s="108" t="s">
        <v>466</v>
      </c>
    </row>
    <row r="135" spans="2:65" s="1" customFormat="1" ht="22.9" customHeight="1">
      <c r="B135" s="29"/>
      <c r="C135" s="61" t="s">
        <v>125</v>
      </c>
      <c r="J135" s="110">
        <f>BK135</f>
        <v>1165380.3500000001</v>
      </c>
      <c r="L135" s="29"/>
      <c r="M135" s="59"/>
      <c r="N135" s="50"/>
      <c r="O135" s="50"/>
      <c r="P135" s="111" t="e">
        <f>P136+P273+#REF!</f>
        <v>#REF!</v>
      </c>
      <c r="Q135" s="50"/>
      <c r="R135" s="111" t="e">
        <f>R136+R273+#REF!</f>
        <v>#REF!</v>
      </c>
      <c r="S135" s="50"/>
      <c r="T135" s="112" t="e">
        <f>T136+T273+#REF!</f>
        <v>#REF!</v>
      </c>
      <c r="V135" s="110">
        <f>SUM(V138:V399)</f>
        <v>522634.64</v>
      </c>
      <c r="W135" s="110">
        <f>SUM(W138:W399)</f>
        <v>642745.7100000002</v>
      </c>
      <c r="AT135" s="17" t="s">
        <v>75</v>
      </c>
      <c r="AU135" s="17" t="s">
        <v>93</v>
      </c>
      <c r="BK135" s="113">
        <f>BK136+BK273+BK382</f>
        <v>1165380.3500000001</v>
      </c>
    </row>
    <row r="136" spans="2:65" s="11" customFormat="1" ht="25.9" customHeight="1">
      <c r="B136" s="114"/>
      <c r="D136" s="115" t="s">
        <v>75</v>
      </c>
      <c r="E136" s="116" t="s">
        <v>126</v>
      </c>
      <c r="F136" s="116" t="s">
        <v>127</v>
      </c>
      <c r="J136" s="117">
        <f>BK136</f>
        <v>1313697.67</v>
      </c>
      <c r="L136" s="114"/>
      <c r="M136" s="118"/>
      <c r="P136" s="119">
        <f>P137+P192+P211+P216+P226+P257+P270</f>
        <v>598.31528100000003</v>
      </c>
      <c r="R136" s="119">
        <f>R137+R192+R211+R216+R226+R257+R270</f>
        <v>144.83692823000001</v>
      </c>
      <c r="T136" s="120">
        <f>T137+T192+T211+T216+T226+T257+T270</f>
        <v>0</v>
      </c>
      <c r="AR136" s="115" t="s">
        <v>83</v>
      </c>
      <c r="AT136" s="121" t="s">
        <v>75</v>
      </c>
      <c r="AU136" s="121" t="s">
        <v>6</v>
      </c>
      <c r="AY136" s="115" t="s">
        <v>128</v>
      </c>
      <c r="BK136" s="122">
        <f>BK137+BK192+BK211+BK216+BK226+BK257+BK270</f>
        <v>1313697.67</v>
      </c>
    </row>
    <row r="137" spans="2:65" s="11" customFormat="1" ht="22.9" customHeight="1">
      <c r="B137" s="114"/>
      <c r="D137" s="115" t="s">
        <v>75</v>
      </c>
      <c r="E137" s="123" t="s">
        <v>83</v>
      </c>
      <c r="F137" s="123" t="s">
        <v>129</v>
      </c>
      <c r="J137" s="124">
        <f>BK137</f>
        <v>773889.96000000008</v>
      </c>
      <c r="L137" s="114"/>
      <c r="M137" s="118"/>
      <c r="P137" s="119">
        <f>SUM(P138:P191)</f>
        <v>265.19117399999999</v>
      </c>
      <c r="R137" s="119">
        <f>SUM(R138:R191)</f>
        <v>0</v>
      </c>
      <c r="T137" s="120">
        <f>SUM(T138:T191)</f>
        <v>0</v>
      </c>
      <c r="AR137" s="115" t="s">
        <v>83</v>
      </c>
      <c r="AT137" s="121" t="s">
        <v>75</v>
      </c>
      <c r="AU137" s="121" t="s">
        <v>83</v>
      </c>
      <c r="AY137" s="115" t="s">
        <v>128</v>
      </c>
      <c r="BK137" s="122">
        <f>SUM(BK138:BK191)</f>
        <v>773889.96000000008</v>
      </c>
    </row>
    <row r="138" spans="2:65" s="1" customFormat="1" ht="33" customHeight="1">
      <c r="B138" s="125"/>
      <c r="C138" s="126" t="s">
        <v>83</v>
      </c>
      <c r="D138" s="126" t="s">
        <v>130</v>
      </c>
      <c r="E138" s="127" t="s">
        <v>131</v>
      </c>
      <c r="F138" s="128" t="s">
        <v>132</v>
      </c>
      <c r="G138" s="129" t="s">
        <v>133</v>
      </c>
      <c r="H138" s="130">
        <v>427.77800000000002</v>
      </c>
      <c r="I138" s="131">
        <v>315.32</v>
      </c>
      <c r="J138" s="132">
        <f>ROUND(I138*H138,2)</f>
        <v>134886.96</v>
      </c>
      <c r="K138" s="133"/>
      <c r="L138" s="29"/>
      <c r="M138" s="134" t="s">
        <v>1</v>
      </c>
      <c r="N138" s="135" t="s">
        <v>41</v>
      </c>
      <c r="O138" s="136">
        <v>0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W138" s="139">
        <f>J138</f>
        <v>134886.96</v>
      </c>
      <c r="AR138" s="138" t="s">
        <v>134</v>
      </c>
      <c r="AT138" s="138" t="s">
        <v>130</v>
      </c>
      <c r="AU138" s="138" t="s">
        <v>85</v>
      </c>
      <c r="AY138" s="17" t="s">
        <v>128</v>
      </c>
      <c r="BE138" s="139">
        <f>IF(N138="základní",J138,0)</f>
        <v>134886.96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83</v>
      </c>
      <c r="BK138" s="139">
        <f>ROUND(I138*H138,2)</f>
        <v>134886.96</v>
      </c>
      <c r="BL138" s="17" t="s">
        <v>134</v>
      </c>
      <c r="BM138" s="138" t="s">
        <v>135</v>
      </c>
    </row>
    <row r="139" spans="2:65" s="1" customFormat="1" ht="29.25">
      <c r="B139" s="29"/>
      <c r="D139" s="140" t="s">
        <v>136</v>
      </c>
      <c r="F139" s="141" t="s">
        <v>137</v>
      </c>
      <c r="L139" s="29"/>
      <c r="M139" s="142"/>
      <c r="T139" s="53"/>
      <c r="AT139" s="17" t="s">
        <v>136</v>
      </c>
      <c r="AU139" s="17" t="s">
        <v>85</v>
      </c>
    </row>
    <row r="140" spans="2:65" s="12" customFormat="1">
      <c r="B140" s="143"/>
      <c r="D140" s="140" t="s">
        <v>138</v>
      </c>
      <c r="E140" s="144" t="s">
        <v>1</v>
      </c>
      <c r="F140" s="145" t="s">
        <v>139</v>
      </c>
      <c r="H140" s="144" t="s">
        <v>1</v>
      </c>
      <c r="L140" s="143"/>
      <c r="M140" s="146"/>
      <c r="T140" s="147"/>
      <c r="AT140" s="144" t="s">
        <v>138</v>
      </c>
      <c r="AU140" s="144" t="s">
        <v>85</v>
      </c>
      <c r="AV140" s="12" t="s">
        <v>83</v>
      </c>
      <c r="AW140" s="12" t="s">
        <v>30</v>
      </c>
      <c r="AX140" s="12" t="s">
        <v>6</v>
      </c>
      <c r="AY140" s="144" t="s">
        <v>128</v>
      </c>
    </row>
    <row r="141" spans="2:65" s="13" customFormat="1">
      <c r="B141" s="148"/>
      <c r="D141" s="140" t="s">
        <v>138</v>
      </c>
      <c r="E141" s="149" t="s">
        <v>1</v>
      </c>
      <c r="F141" s="150" t="s">
        <v>140</v>
      </c>
      <c r="H141" s="151">
        <v>695</v>
      </c>
      <c r="L141" s="148"/>
      <c r="M141" s="152"/>
      <c r="T141" s="153"/>
      <c r="AT141" s="149" t="s">
        <v>138</v>
      </c>
      <c r="AU141" s="149" t="s">
        <v>85</v>
      </c>
      <c r="AV141" s="13" t="s">
        <v>85</v>
      </c>
      <c r="AW141" s="13" t="s">
        <v>30</v>
      </c>
      <c r="AX141" s="13" t="s">
        <v>6</v>
      </c>
      <c r="AY141" s="149" t="s">
        <v>128</v>
      </c>
    </row>
    <row r="142" spans="2:65" s="13" customFormat="1">
      <c r="B142" s="148"/>
      <c r="D142" s="140" t="s">
        <v>138</v>
      </c>
      <c r="E142" s="149" t="s">
        <v>1</v>
      </c>
      <c r="F142" s="150" t="s">
        <v>141</v>
      </c>
      <c r="H142" s="151">
        <v>75</v>
      </c>
      <c r="L142" s="148"/>
      <c r="M142" s="152"/>
      <c r="T142" s="153"/>
      <c r="AT142" s="149" t="s">
        <v>138</v>
      </c>
      <c r="AU142" s="149" t="s">
        <v>85</v>
      </c>
      <c r="AV142" s="13" t="s">
        <v>85</v>
      </c>
      <c r="AW142" s="13" t="s">
        <v>30</v>
      </c>
      <c r="AX142" s="13" t="s">
        <v>6</v>
      </c>
      <c r="AY142" s="149" t="s">
        <v>128</v>
      </c>
    </row>
    <row r="143" spans="2:65" s="14" customFormat="1">
      <c r="B143" s="154"/>
      <c r="D143" s="140" t="s">
        <v>138</v>
      </c>
      <c r="E143" s="155" t="s">
        <v>1</v>
      </c>
      <c r="F143" s="156" t="s">
        <v>142</v>
      </c>
      <c r="H143" s="157">
        <v>770</v>
      </c>
      <c r="L143" s="154"/>
      <c r="M143" s="158"/>
      <c r="T143" s="159"/>
      <c r="AT143" s="155" t="s">
        <v>138</v>
      </c>
      <c r="AU143" s="155" t="s">
        <v>85</v>
      </c>
      <c r="AV143" s="14" t="s">
        <v>134</v>
      </c>
      <c r="AW143" s="14" t="s">
        <v>30</v>
      </c>
      <c r="AX143" s="14" t="s">
        <v>6</v>
      </c>
      <c r="AY143" s="155" t="s">
        <v>128</v>
      </c>
    </row>
    <row r="144" spans="2:65" s="13" customFormat="1">
      <c r="B144" s="148"/>
      <c r="D144" s="140" t="s">
        <v>138</v>
      </c>
      <c r="E144" s="149" t="s">
        <v>1</v>
      </c>
      <c r="F144" s="150" t="s">
        <v>143</v>
      </c>
      <c r="H144" s="151">
        <v>427.77800000000002</v>
      </c>
      <c r="L144" s="148"/>
      <c r="M144" s="152"/>
      <c r="T144" s="153"/>
      <c r="AT144" s="149" t="s">
        <v>138</v>
      </c>
      <c r="AU144" s="149" t="s">
        <v>85</v>
      </c>
      <c r="AV144" s="13" t="s">
        <v>85</v>
      </c>
      <c r="AW144" s="13" t="s">
        <v>30</v>
      </c>
      <c r="AX144" s="13" t="s">
        <v>6</v>
      </c>
      <c r="AY144" s="149" t="s">
        <v>128</v>
      </c>
    </row>
    <row r="145" spans="2:65" s="14" customFormat="1">
      <c r="B145" s="154"/>
      <c r="D145" s="140" t="s">
        <v>138</v>
      </c>
      <c r="E145" s="155" t="s">
        <v>1</v>
      </c>
      <c r="F145" s="156" t="s">
        <v>142</v>
      </c>
      <c r="H145" s="157">
        <v>427.77800000000002</v>
      </c>
      <c r="L145" s="154"/>
      <c r="M145" s="158"/>
      <c r="T145" s="159"/>
      <c r="AT145" s="155" t="s">
        <v>138</v>
      </c>
      <c r="AU145" s="155" t="s">
        <v>85</v>
      </c>
      <c r="AV145" s="14" t="s">
        <v>134</v>
      </c>
      <c r="AW145" s="14" t="s">
        <v>30</v>
      </c>
      <c r="AX145" s="14" t="s">
        <v>83</v>
      </c>
      <c r="AY145" s="155" t="s">
        <v>128</v>
      </c>
    </row>
    <row r="146" spans="2:65" s="1" customFormat="1" ht="37.9" customHeight="1">
      <c r="B146" s="125"/>
      <c r="C146" s="126" t="s">
        <v>85</v>
      </c>
      <c r="D146" s="126" t="s">
        <v>130</v>
      </c>
      <c r="E146" s="127" t="s">
        <v>144</v>
      </c>
      <c r="F146" s="128" t="s">
        <v>145</v>
      </c>
      <c r="G146" s="129" t="s">
        <v>133</v>
      </c>
      <c r="H146" s="130">
        <v>427.77800000000002</v>
      </c>
      <c r="I146" s="131">
        <v>85.78</v>
      </c>
      <c r="J146" s="132">
        <f>ROUND(I146*H146,2)</f>
        <v>36694.800000000003</v>
      </c>
      <c r="K146" s="133"/>
      <c r="L146" s="29"/>
      <c r="M146" s="134" t="s">
        <v>1</v>
      </c>
      <c r="N146" s="135" t="s">
        <v>41</v>
      </c>
      <c r="O146" s="136">
        <v>4.3999999999999997E-2</v>
      </c>
      <c r="P146" s="136">
        <f>O146*H146</f>
        <v>18.822232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W146" s="139">
        <f>J146</f>
        <v>36694.800000000003</v>
      </c>
      <c r="AR146" s="138" t="s">
        <v>134</v>
      </c>
      <c r="AT146" s="138" t="s">
        <v>130</v>
      </c>
      <c r="AU146" s="138" t="s">
        <v>85</v>
      </c>
      <c r="AY146" s="17" t="s">
        <v>128</v>
      </c>
      <c r="BE146" s="139">
        <f>IF(N146="základní",J146,0)</f>
        <v>36694.800000000003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7" t="s">
        <v>83</v>
      </c>
      <c r="BK146" s="139">
        <f>ROUND(I146*H146,2)</f>
        <v>36694.800000000003</v>
      </c>
      <c r="BL146" s="17" t="s">
        <v>134</v>
      </c>
      <c r="BM146" s="138" t="s">
        <v>146</v>
      </c>
    </row>
    <row r="147" spans="2:65" s="1" customFormat="1" ht="39">
      <c r="B147" s="29"/>
      <c r="D147" s="140" t="s">
        <v>136</v>
      </c>
      <c r="F147" s="141" t="s">
        <v>147</v>
      </c>
      <c r="L147" s="29"/>
      <c r="M147" s="142"/>
      <c r="T147" s="53"/>
      <c r="AT147" s="17" t="s">
        <v>136</v>
      </c>
      <c r="AU147" s="17" t="s">
        <v>85</v>
      </c>
    </row>
    <row r="148" spans="2:65" s="12" customFormat="1">
      <c r="B148" s="143"/>
      <c r="D148" s="140" t="s">
        <v>138</v>
      </c>
      <c r="E148" s="144" t="s">
        <v>1</v>
      </c>
      <c r="F148" s="145" t="s">
        <v>139</v>
      </c>
      <c r="H148" s="144" t="s">
        <v>1</v>
      </c>
      <c r="L148" s="143"/>
      <c r="M148" s="146"/>
      <c r="T148" s="147"/>
      <c r="AT148" s="144" t="s">
        <v>138</v>
      </c>
      <c r="AU148" s="144" t="s">
        <v>85</v>
      </c>
      <c r="AV148" s="12" t="s">
        <v>83</v>
      </c>
      <c r="AW148" s="12" t="s">
        <v>30</v>
      </c>
      <c r="AX148" s="12" t="s">
        <v>6</v>
      </c>
      <c r="AY148" s="144" t="s">
        <v>128</v>
      </c>
    </row>
    <row r="149" spans="2:65" s="13" customFormat="1">
      <c r="B149" s="148"/>
      <c r="D149" s="140" t="s">
        <v>138</v>
      </c>
      <c r="E149" s="149" t="s">
        <v>1</v>
      </c>
      <c r="F149" s="150" t="s">
        <v>140</v>
      </c>
      <c r="H149" s="151">
        <v>695</v>
      </c>
      <c r="L149" s="148"/>
      <c r="M149" s="152"/>
      <c r="T149" s="153"/>
      <c r="AT149" s="149" t="s">
        <v>138</v>
      </c>
      <c r="AU149" s="149" t="s">
        <v>85</v>
      </c>
      <c r="AV149" s="13" t="s">
        <v>85</v>
      </c>
      <c r="AW149" s="13" t="s">
        <v>30</v>
      </c>
      <c r="AX149" s="13" t="s">
        <v>6</v>
      </c>
      <c r="AY149" s="149" t="s">
        <v>128</v>
      </c>
    </row>
    <row r="150" spans="2:65" s="13" customFormat="1">
      <c r="B150" s="148"/>
      <c r="D150" s="140" t="s">
        <v>138</v>
      </c>
      <c r="E150" s="149" t="s">
        <v>1</v>
      </c>
      <c r="F150" s="150" t="s">
        <v>141</v>
      </c>
      <c r="H150" s="151">
        <v>75</v>
      </c>
      <c r="L150" s="148"/>
      <c r="M150" s="152"/>
      <c r="T150" s="153"/>
      <c r="AT150" s="149" t="s">
        <v>138</v>
      </c>
      <c r="AU150" s="149" t="s">
        <v>85</v>
      </c>
      <c r="AV150" s="13" t="s">
        <v>85</v>
      </c>
      <c r="AW150" s="13" t="s">
        <v>30</v>
      </c>
      <c r="AX150" s="13" t="s">
        <v>6</v>
      </c>
      <c r="AY150" s="149" t="s">
        <v>128</v>
      </c>
    </row>
    <row r="151" spans="2:65" s="14" customFormat="1">
      <c r="B151" s="154"/>
      <c r="D151" s="140" t="s">
        <v>138</v>
      </c>
      <c r="E151" s="155" t="s">
        <v>1</v>
      </c>
      <c r="F151" s="156" t="s">
        <v>142</v>
      </c>
      <c r="H151" s="157">
        <v>770</v>
      </c>
      <c r="L151" s="154"/>
      <c r="M151" s="158"/>
      <c r="T151" s="159"/>
      <c r="AT151" s="155" t="s">
        <v>138</v>
      </c>
      <c r="AU151" s="155" t="s">
        <v>85</v>
      </c>
      <c r="AV151" s="14" t="s">
        <v>134</v>
      </c>
      <c r="AW151" s="14" t="s">
        <v>30</v>
      </c>
      <c r="AX151" s="14" t="s">
        <v>6</v>
      </c>
      <c r="AY151" s="155" t="s">
        <v>128</v>
      </c>
    </row>
    <row r="152" spans="2:65" s="13" customFormat="1">
      <c r="B152" s="148"/>
      <c r="D152" s="140" t="s">
        <v>138</v>
      </c>
      <c r="E152" s="149" t="s">
        <v>1</v>
      </c>
      <c r="F152" s="150" t="s">
        <v>143</v>
      </c>
      <c r="H152" s="151">
        <v>427.77800000000002</v>
      </c>
      <c r="L152" s="148"/>
      <c r="M152" s="152"/>
      <c r="T152" s="153"/>
      <c r="AT152" s="149" t="s">
        <v>138</v>
      </c>
      <c r="AU152" s="149" t="s">
        <v>85</v>
      </c>
      <c r="AV152" s="13" t="s">
        <v>85</v>
      </c>
      <c r="AW152" s="13" t="s">
        <v>30</v>
      </c>
      <c r="AX152" s="13" t="s">
        <v>6</v>
      </c>
      <c r="AY152" s="149" t="s">
        <v>128</v>
      </c>
    </row>
    <row r="153" spans="2:65" s="14" customFormat="1">
      <c r="B153" s="154"/>
      <c r="D153" s="140" t="s">
        <v>138</v>
      </c>
      <c r="E153" s="155" t="s">
        <v>1</v>
      </c>
      <c r="F153" s="156" t="s">
        <v>142</v>
      </c>
      <c r="H153" s="157">
        <v>427.77800000000002</v>
      </c>
      <c r="L153" s="154"/>
      <c r="M153" s="158"/>
      <c r="T153" s="159"/>
      <c r="AT153" s="155" t="s">
        <v>138</v>
      </c>
      <c r="AU153" s="155" t="s">
        <v>85</v>
      </c>
      <c r="AV153" s="14" t="s">
        <v>134</v>
      </c>
      <c r="AW153" s="14" t="s">
        <v>30</v>
      </c>
      <c r="AX153" s="14" t="s">
        <v>83</v>
      </c>
      <c r="AY153" s="155" t="s">
        <v>128</v>
      </c>
    </row>
    <row r="154" spans="2:65" s="1" customFormat="1" ht="37.9" customHeight="1">
      <c r="B154" s="125"/>
      <c r="C154" s="126" t="s">
        <v>148</v>
      </c>
      <c r="D154" s="126" t="s">
        <v>130</v>
      </c>
      <c r="E154" s="127" t="s">
        <v>149</v>
      </c>
      <c r="F154" s="128" t="s">
        <v>150</v>
      </c>
      <c r="G154" s="129" t="s">
        <v>133</v>
      </c>
      <c r="H154" s="130">
        <v>427.77800000000002</v>
      </c>
      <c r="I154" s="131">
        <v>275.45</v>
      </c>
      <c r="J154" s="132">
        <f>ROUND(I154*H154,2)</f>
        <v>117831.45</v>
      </c>
      <c r="K154" s="133"/>
      <c r="L154" s="29"/>
      <c r="M154" s="134" t="s">
        <v>1</v>
      </c>
      <c r="N154" s="135" t="s">
        <v>41</v>
      </c>
      <c r="O154" s="136">
        <v>0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W154" s="139">
        <f>J154</f>
        <v>117831.45</v>
      </c>
      <c r="AR154" s="138" t="s">
        <v>134</v>
      </c>
      <c r="AT154" s="138" t="s">
        <v>130</v>
      </c>
      <c r="AU154" s="138" t="s">
        <v>85</v>
      </c>
      <c r="AY154" s="17" t="s">
        <v>128</v>
      </c>
      <c r="BE154" s="139">
        <f>IF(N154="základní",J154,0)</f>
        <v>117831.45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83</v>
      </c>
      <c r="BK154" s="139">
        <f>ROUND(I154*H154,2)</f>
        <v>117831.45</v>
      </c>
      <c r="BL154" s="17" t="s">
        <v>134</v>
      </c>
      <c r="BM154" s="138" t="s">
        <v>151</v>
      </c>
    </row>
    <row r="155" spans="2:65" s="1" customFormat="1" ht="39">
      <c r="B155" s="29"/>
      <c r="D155" s="140" t="s">
        <v>136</v>
      </c>
      <c r="F155" s="141" t="s">
        <v>152</v>
      </c>
      <c r="L155" s="29"/>
      <c r="M155" s="142"/>
      <c r="T155" s="53"/>
      <c r="AT155" s="17" t="s">
        <v>136</v>
      </c>
      <c r="AU155" s="17" t="s">
        <v>85</v>
      </c>
    </row>
    <row r="156" spans="2:65" s="12" customFormat="1">
      <c r="B156" s="143"/>
      <c r="D156" s="140" t="s">
        <v>138</v>
      </c>
      <c r="E156" s="144" t="s">
        <v>1</v>
      </c>
      <c r="F156" s="145" t="s">
        <v>139</v>
      </c>
      <c r="H156" s="144" t="s">
        <v>1</v>
      </c>
      <c r="L156" s="143"/>
      <c r="M156" s="146"/>
      <c r="T156" s="147"/>
      <c r="AT156" s="144" t="s">
        <v>138</v>
      </c>
      <c r="AU156" s="144" t="s">
        <v>85</v>
      </c>
      <c r="AV156" s="12" t="s">
        <v>83</v>
      </c>
      <c r="AW156" s="12" t="s">
        <v>30</v>
      </c>
      <c r="AX156" s="12" t="s">
        <v>6</v>
      </c>
      <c r="AY156" s="144" t="s">
        <v>128</v>
      </c>
    </row>
    <row r="157" spans="2:65" s="13" customFormat="1">
      <c r="B157" s="148"/>
      <c r="D157" s="140" t="s">
        <v>138</v>
      </c>
      <c r="E157" s="149" t="s">
        <v>1</v>
      </c>
      <c r="F157" s="150" t="s">
        <v>140</v>
      </c>
      <c r="H157" s="151">
        <v>695</v>
      </c>
      <c r="L157" s="148"/>
      <c r="M157" s="152"/>
      <c r="T157" s="153"/>
      <c r="AT157" s="149" t="s">
        <v>138</v>
      </c>
      <c r="AU157" s="149" t="s">
        <v>85</v>
      </c>
      <c r="AV157" s="13" t="s">
        <v>85</v>
      </c>
      <c r="AW157" s="13" t="s">
        <v>30</v>
      </c>
      <c r="AX157" s="13" t="s">
        <v>6</v>
      </c>
      <c r="AY157" s="149" t="s">
        <v>128</v>
      </c>
    </row>
    <row r="158" spans="2:65" s="13" customFormat="1">
      <c r="B158" s="148"/>
      <c r="D158" s="140" t="s">
        <v>138</v>
      </c>
      <c r="E158" s="149" t="s">
        <v>1</v>
      </c>
      <c r="F158" s="150" t="s">
        <v>141</v>
      </c>
      <c r="H158" s="151">
        <v>75</v>
      </c>
      <c r="L158" s="148"/>
      <c r="M158" s="152"/>
      <c r="T158" s="153"/>
      <c r="AT158" s="149" t="s">
        <v>138</v>
      </c>
      <c r="AU158" s="149" t="s">
        <v>85</v>
      </c>
      <c r="AV158" s="13" t="s">
        <v>85</v>
      </c>
      <c r="AW158" s="13" t="s">
        <v>30</v>
      </c>
      <c r="AX158" s="13" t="s">
        <v>6</v>
      </c>
      <c r="AY158" s="149" t="s">
        <v>128</v>
      </c>
    </row>
    <row r="159" spans="2:65" s="14" customFormat="1">
      <c r="B159" s="154"/>
      <c r="D159" s="140" t="s">
        <v>138</v>
      </c>
      <c r="E159" s="155" t="s">
        <v>1</v>
      </c>
      <c r="F159" s="156" t="s">
        <v>142</v>
      </c>
      <c r="H159" s="157">
        <v>770</v>
      </c>
      <c r="L159" s="154"/>
      <c r="M159" s="158"/>
      <c r="T159" s="159"/>
      <c r="AT159" s="155" t="s">
        <v>138</v>
      </c>
      <c r="AU159" s="155" t="s">
        <v>85</v>
      </c>
      <c r="AV159" s="14" t="s">
        <v>134</v>
      </c>
      <c r="AW159" s="14" t="s">
        <v>30</v>
      </c>
      <c r="AX159" s="14" t="s">
        <v>6</v>
      </c>
      <c r="AY159" s="155" t="s">
        <v>128</v>
      </c>
    </row>
    <row r="160" spans="2:65" s="13" customFormat="1">
      <c r="B160" s="148"/>
      <c r="D160" s="140" t="s">
        <v>138</v>
      </c>
      <c r="E160" s="149" t="s">
        <v>1</v>
      </c>
      <c r="F160" s="150" t="s">
        <v>143</v>
      </c>
      <c r="H160" s="151">
        <v>427.77800000000002</v>
      </c>
      <c r="L160" s="148"/>
      <c r="M160" s="152"/>
      <c r="T160" s="153"/>
      <c r="AT160" s="149" t="s">
        <v>138</v>
      </c>
      <c r="AU160" s="149" t="s">
        <v>85</v>
      </c>
      <c r="AV160" s="13" t="s">
        <v>85</v>
      </c>
      <c r="AW160" s="13" t="s">
        <v>30</v>
      </c>
      <c r="AX160" s="13" t="s">
        <v>6</v>
      </c>
      <c r="AY160" s="149" t="s">
        <v>128</v>
      </c>
    </row>
    <row r="161" spans="2:65" s="14" customFormat="1">
      <c r="B161" s="154"/>
      <c r="D161" s="140" t="s">
        <v>138</v>
      </c>
      <c r="E161" s="155" t="s">
        <v>1</v>
      </c>
      <c r="F161" s="156" t="s">
        <v>142</v>
      </c>
      <c r="H161" s="157">
        <v>427.77800000000002</v>
      </c>
      <c r="L161" s="154"/>
      <c r="M161" s="158"/>
      <c r="T161" s="159"/>
      <c r="AT161" s="155" t="s">
        <v>138</v>
      </c>
      <c r="AU161" s="155" t="s">
        <v>85</v>
      </c>
      <c r="AV161" s="14" t="s">
        <v>134</v>
      </c>
      <c r="AW161" s="14" t="s">
        <v>30</v>
      </c>
      <c r="AX161" s="14" t="s">
        <v>83</v>
      </c>
      <c r="AY161" s="155" t="s">
        <v>128</v>
      </c>
    </row>
    <row r="162" spans="2:65" s="1" customFormat="1" ht="37.9" customHeight="1">
      <c r="B162" s="125"/>
      <c r="C162" s="126" t="s">
        <v>134</v>
      </c>
      <c r="D162" s="126" t="s">
        <v>130</v>
      </c>
      <c r="E162" s="127" t="s">
        <v>153</v>
      </c>
      <c r="F162" s="128" t="s">
        <v>154</v>
      </c>
      <c r="G162" s="129" t="s">
        <v>133</v>
      </c>
      <c r="H162" s="130">
        <v>145</v>
      </c>
      <c r="I162" s="131">
        <v>275.45</v>
      </c>
      <c r="J162" s="132">
        <f>ROUND(I162*H162,2)</f>
        <v>39940.25</v>
      </c>
      <c r="K162" s="133"/>
      <c r="L162" s="29"/>
      <c r="M162" s="134" t="s">
        <v>1</v>
      </c>
      <c r="N162" s="135" t="s">
        <v>41</v>
      </c>
      <c r="O162" s="136">
        <v>0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W162" s="139">
        <f>J162</f>
        <v>39940.25</v>
      </c>
      <c r="AR162" s="138" t="s">
        <v>134</v>
      </c>
      <c r="AT162" s="138" t="s">
        <v>130</v>
      </c>
      <c r="AU162" s="138" t="s">
        <v>85</v>
      </c>
      <c r="AY162" s="17" t="s">
        <v>128</v>
      </c>
      <c r="BE162" s="139">
        <f>IF(N162="základní",J162,0)</f>
        <v>39940.25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83</v>
      </c>
      <c r="BK162" s="139">
        <f>ROUND(I162*H162,2)</f>
        <v>39940.25</v>
      </c>
      <c r="BL162" s="17" t="s">
        <v>134</v>
      </c>
      <c r="BM162" s="138" t="s">
        <v>155</v>
      </c>
    </row>
    <row r="163" spans="2:65" s="1" customFormat="1" ht="39">
      <c r="B163" s="29"/>
      <c r="D163" s="140" t="s">
        <v>136</v>
      </c>
      <c r="F163" s="141" t="s">
        <v>152</v>
      </c>
      <c r="L163" s="29"/>
      <c r="M163" s="142"/>
      <c r="T163" s="53"/>
      <c r="AT163" s="17" t="s">
        <v>136</v>
      </c>
      <c r="AU163" s="17" t="s">
        <v>85</v>
      </c>
    </row>
    <row r="164" spans="2:65" s="13" customFormat="1">
      <c r="B164" s="148"/>
      <c r="D164" s="140" t="s">
        <v>138</v>
      </c>
      <c r="E164" s="149" t="s">
        <v>1</v>
      </c>
      <c r="F164" s="150" t="s">
        <v>156</v>
      </c>
      <c r="H164" s="151">
        <v>145</v>
      </c>
      <c r="L164" s="148"/>
      <c r="M164" s="152"/>
      <c r="T164" s="153"/>
      <c r="AT164" s="149" t="s">
        <v>138</v>
      </c>
      <c r="AU164" s="149" t="s">
        <v>85</v>
      </c>
      <c r="AV164" s="13" t="s">
        <v>85</v>
      </c>
      <c r="AW164" s="13" t="s">
        <v>30</v>
      </c>
      <c r="AX164" s="13" t="s">
        <v>6</v>
      </c>
      <c r="AY164" s="149" t="s">
        <v>128</v>
      </c>
    </row>
    <row r="165" spans="2:65" s="14" customFormat="1">
      <c r="B165" s="154"/>
      <c r="D165" s="140" t="s">
        <v>138</v>
      </c>
      <c r="E165" s="155" t="s">
        <v>1</v>
      </c>
      <c r="F165" s="156" t="s">
        <v>142</v>
      </c>
      <c r="H165" s="157">
        <v>145</v>
      </c>
      <c r="L165" s="154"/>
      <c r="M165" s="158"/>
      <c r="T165" s="159"/>
      <c r="AT165" s="155" t="s">
        <v>138</v>
      </c>
      <c r="AU165" s="155" t="s">
        <v>85</v>
      </c>
      <c r="AV165" s="14" t="s">
        <v>134</v>
      </c>
      <c r="AW165" s="14" t="s">
        <v>30</v>
      </c>
      <c r="AX165" s="14" t="s">
        <v>83</v>
      </c>
      <c r="AY165" s="155" t="s">
        <v>128</v>
      </c>
    </row>
    <row r="166" spans="2:65" s="1" customFormat="1" ht="37.9" customHeight="1">
      <c r="B166" s="125"/>
      <c r="C166" s="126" t="s">
        <v>157</v>
      </c>
      <c r="D166" s="126" t="s">
        <v>130</v>
      </c>
      <c r="E166" s="127" t="s">
        <v>158</v>
      </c>
      <c r="F166" s="128" t="s">
        <v>159</v>
      </c>
      <c r="G166" s="129" t="s">
        <v>133</v>
      </c>
      <c r="H166" s="130">
        <v>8127.7820000000002</v>
      </c>
      <c r="I166" s="131">
        <v>23.69848</v>
      </c>
      <c r="J166" s="132">
        <f>ROUND(I166*H166,2)</f>
        <v>192616.08</v>
      </c>
      <c r="K166" s="133"/>
      <c r="L166" s="29"/>
      <c r="M166" s="134" t="s">
        <v>1</v>
      </c>
      <c r="N166" s="135" t="s">
        <v>41</v>
      </c>
      <c r="O166" s="136">
        <v>5.0000000000000001E-3</v>
      </c>
      <c r="P166" s="136">
        <f>O166*H166</f>
        <v>40.638910000000003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W166" s="139">
        <f>J166</f>
        <v>192616.08</v>
      </c>
      <c r="AR166" s="138" t="s">
        <v>134</v>
      </c>
      <c r="AT166" s="138" t="s">
        <v>130</v>
      </c>
      <c r="AU166" s="138" t="s">
        <v>85</v>
      </c>
      <c r="AY166" s="17" t="s">
        <v>128</v>
      </c>
      <c r="BE166" s="139">
        <f>IF(N166="základní",J166,0)</f>
        <v>192616.08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83</v>
      </c>
      <c r="BK166" s="139">
        <f>ROUND(I166*H166,2)</f>
        <v>192616.08</v>
      </c>
      <c r="BL166" s="17" t="s">
        <v>134</v>
      </c>
      <c r="BM166" s="138" t="s">
        <v>160</v>
      </c>
    </row>
    <row r="167" spans="2:65" s="1" customFormat="1" ht="48.75">
      <c r="B167" s="29"/>
      <c r="D167" s="140" t="s">
        <v>136</v>
      </c>
      <c r="F167" s="141" t="s">
        <v>161</v>
      </c>
      <c r="L167" s="29"/>
      <c r="M167" s="142"/>
      <c r="T167" s="53"/>
      <c r="AT167" s="17" t="s">
        <v>136</v>
      </c>
      <c r="AU167" s="17" t="s">
        <v>85</v>
      </c>
    </row>
    <row r="168" spans="2:65" s="13" customFormat="1">
      <c r="B168" s="148"/>
      <c r="D168" s="140" t="s">
        <v>138</v>
      </c>
      <c r="E168" s="149" t="s">
        <v>1</v>
      </c>
      <c r="F168" s="150" t="s">
        <v>162</v>
      </c>
      <c r="H168" s="151">
        <v>8127.7820000000002</v>
      </c>
      <c r="L168" s="148"/>
      <c r="M168" s="152"/>
      <c r="T168" s="153"/>
      <c r="AT168" s="149" t="s">
        <v>138</v>
      </c>
      <c r="AU168" s="149" t="s">
        <v>85</v>
      </c>
      <c r="AV168" s="13" t="s">
        <v>85</v>
      </c>
      <c r="AW168" s="13" t="s">
        <v>30</v>
      </c>
      <c r="AX168" s="13" t="s">
        <v>83</v>
      </c>
      <c r="AY168" s="149" t="s">
        <v>128</v>
      </c>
    </row>
    <row r="169" spans="2:65" s="1" customFormat="1" ht="24.2" customHeight="1">
      <c r="B169" s="125"/>
      <c r="C169" s="126" t="s">
        <v>163</v>
      </c>
      <c r="D169" s="126" t="s">
        <v>130</v>
      </c>
      <c r="E169" s="127" t="s">
        <v>164</v>
      </c>
      <c r="F169" s="128" t="s">
        <v>165</v>
      </c>
      <c r="G169" s="129" t="s">
        <v>133</v>
      </c>
      <c r="H169" s="130">
        <v>855.55600000000004</v>
      </c>
      <c r="I169" s="131">
        <v>55.8</v>
      </c>
      <c r="J169" s="132">
        <f>ROUND(I169*H169,2)</f>
        <v>47740.02</v>
      </c>
      <c r="K169" s="133"/>
      <c r="L169" s="29"/>
      <c r="M169" s="134" t="s">
        <v>1</v>
      </c>
      <c r="N169" s="135" t="s">
        <v>41</v>
      </c>
      <c r="O169" s="136">
        <v>7.1999999999999995E-2</v>
      </c>
      <c r="P169" s="136">
        <f>O169*H169</f>
        <v>61.600031999999999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W169" s="139">
        <f>J169</f>
        <v>47740.02</v>
      </c>
      <c r="AR169" s="138" t="s">
        <v>134</v>
      </c>
      <c r="AT169" s="138" t="s">
        <v>130</v>
      </c>
      <c r="AU169" s="138" t="s">
        <v>85</v>
      </c>
      <c r="AY169" s="17" t="s">
        <v>128</v>
      </c>
      <c r="BE169" s="139">
        <f>IF(N169="základní",J169,0)</f>
        <v>47740.02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83</v>
      </c>
      <c r="BK169" s="139">
        <f>ROUND(I169*H169,2)</f>
        <v>47740.02</v>
      </c>
      <c r="BL169" s="17" t="s">
        <v>134</v>
      </c>
      <c r="BM169" s="138" t="s">
        <v>166</v>
      </c>
    </row>
    <row r="170" spans="2:65" s="1" customFormat="1" ht="19.5">
      <c r="B170" s="29"/>
      <c r="D170" s="140" t="s">
        <v>136</v>
      </c>
      <c r="F170" s="141" t="s">
        <v>165</v>
      </c>
      <c r="L170" s="29"/>
      <c r="M170" s="142"/>
      <c r="T170" s="53"/>
      <c r="AT170" s="17" t="s">
        <v>136</v>
      </c>
      <c r="AU170" s="17" t="s">
        <v>85</v>
      </c>
    </row>
    <row r="171" spans="2:65" s="12" customFormat="1">
      <c r="B171" s="143"/>
      <c r="D171" s="140" t="s">
        <v>138</v>
      </c>
      <c r="E171" s="144" t="s">
        <v>1</v>
      </c>
      <c r="F171" s="145" t="s">
        <v>167</v>
      </c>
      <c r="H171" s="144" t="s">
        <v>1</v>
      </c>
      <c r="L171" s="143"/>
      <c r="M171" s="146"/>
      <c r="T171" s="147"/>
      <c r="AT171" s="144" t="s">
        <v>138</v>
      </c>
      <c r="AU171" s="144" t="s">
        <v>85</v>
      </c>
      <c r="AV171" s="12" t="s">
        <v>83</v>
      </c>
      <c r="AW171" s="12" t="s">
        <v>30</v>
      </c>
      <c r="AX171" s="12" t="s">
        <v>6</v>
      </c>
      <c r="AY171" s="144" t="s">
        <v>128</v>
      </c>
    </row>
    <row r="172" spans="2:65" s="13" customFormat="1">
      <c r="B172" s="148"/>
      <c r="D172" s="140" t="s">
        <v>138</v>
      </c>
      <c r="E172" s="149" t="s">
        <v>1</v>
      </c>
      <c r="F172" s="150" t="s">
        <v>168</v>
      </c>
      <c r="H172" s="151">
        <v>1390</v>
      </c>
      <c r="L172" s="148"/>
      <c r="M172" s="152"/>
      <c r="T172" s="153"/>
      <c r="AT172" s="149" t="s">
        <v>138</v>
      </c>
      <c r="AU172" s="149" t="s">
        <v>85</v>
      </c>
      <c r="AV172" s="13" t="s">
        <v>85</v>
      </c>
      <c r="AW172" s="13" t="s">
        <v>30</v>
      </c>
      <c r="AX172" s="13" t="s">
        <v>6</v>
      </c>
      <c r="AY172" s="149" t="s">
        <v>128</v>
      </c>
    </row>
    <row r="173" spans="2:65" s="13" customFormat="1">
      <c r="B173" s="148"/>
      <c r="D173" s="140" t="s">
        <v>138</v>
      </c>
      <c r="E173" s="149" t="s">
        <v>1</v>
      </c>
      <c r="F173" s="150" t="s">
        <v>169</v>
      </c>
      <c r="H173" s="151">
        <v>150</v>
      </c>
      <c r="L173" s="148"/>
      <c r="M173" s="152"/>
      <c r="T173" s="153"/>
      <c r="AT173" s="149" t="s">
        <v>138</v>
      </c>
      <c r="AU173" s="149" t="s">
        <v>85</v>
      </c>
      <c r="AV173" s="13" t="s">
        <v>85</v>
      </c>
      <c r="AW173" s="13" t="s">
        <v>30</v>
      </c>
      <c r="AX173" s="13" t="s">
        <v>6</v>
      </c>
      <c r="AY173" s="149" t="s">
        <v>128</v>
      </c>
    </row>
    <row r="174" spans="2:65" s="14" customFormat="1">
      <c r="B174" s="154"/>
      <c r="D174" s="140" t="s">
        <v>138</v>
      </c>
      <c r="E174" s="155" t="s">
        <v>1</v>
      </c>
      <c r="F174" s="156" t="s">
        <v>142</v>
      </c>
      <c r="H174" s="157">
        <v>1540</v>
      </c>
      <c r="L174" s="154"/>
      <c r="M174" s="158"/>
      <c r="T174" s="159"/>
      <c r="AT174" s="155" t="s">
        <v>138</v>
      </c>
      <c r="AU174" s="155" t="s">
        <v>85</v>
      </c>
      <c r="AV174" s="14" t="s">
        <v>134</v>
      </c>
      <c r="AW174" s="14" t="s">
        <v>30</v>
      </c>
      <c r="AX174" s="14" t="s">
        <v>6</v>
      </c>
      <c r="AY174" s="155" t="s">
        <v>128</v>
      </c>
    </row>
    <row r="175" spans="2:65" s="13" customFormat="1">
      <c r="B175" s="148"/>
      <c r="D175" s="140" t="s">
        <v>138</v>
      </c>
      <c r="E175" s="149" t="s">
        <v>1</v>
      </c>
      <c r="F175" s="150" t="s">
        <v>170</v>
      </c>
      <c r="H175" s="151">
        <v>855.55600000000004</v>
      </c>
      <c r="L175" s="148"/>
      <c r="M175" s="152"/>
      <c r="T175" s="153"/>
      <c r="AT175" s="149" t="s">
        <v>138</v>
      </c>
      <c r="AU175" s="149" t="s">
        <v>85</v>
      </c>
      <c r="AV175" s="13" t="s">
        <v>85</v>
      </c>
      <c r="AW175" s="13" t="s">
        <v>30</v>
      </c>
      <c r="AX175" s="13" t="s">
        <v>6</v>
      </c>
      <c r="AY175" s="149" t="s">
        <v>128</v>
      </c>
    </row>
    <row r="176" spans="2:65" s="14" customFormat="1">
      <c r="B176" s="154"/>
      <c r="D176" s="140" t="s">
        <v>138</v>
      </c>
      <c r="E176" s="155" t="s">
        <v>1</v>
      </c>
      <c r="F176" s="156" t="s">
        <v>142</v>
      </c>
      <c r="H176" s="157">
        <v>855.55600000000004</v>
      </c>
      <c r="L176" s="154"/>
      <c r="M176" s="158"/>
      <c r="T176" s="159"/>
      <c r="AT176" s="155" t="s">
        <v>138</v>
      </c>
      <c r="AU176" s="155" t="s">
        <v>85</v>
      </c>
      <c r="AV176" s="14" t="s">
        <v>134</v>
      </c>
      <c r="AW176" s="14" t="s">
        <v>30</v>
      </c>
      <c r="AX176" s="14" t="s">
        <v>83</v>
      </c>
      <c r="AY176" s="155" t="s">
        <v>128</v>
      </c>
    </row>
    <row r="177" spans="2:65" s="1" customFormat="1" ht="24.2" customHeight="1">
      <c r="B177" s="125"/>
      <c r="C177" s="126" t="s">
        <v>171</v>
      </c>
      <c r="D177" s="126" t="s">
        <v>130</v>
      </c>
      <c r="E177" s="127" t="s">
        <v>172</v>
      </c>
      <c r="F177" s="128" t="s">
        <v>173</v>
      </c>
      <c r="G177" s="129" t="s">
        <v>133</v>
      </c>
      <c r="H177" s="130">
        <v>145</v>
      </c>
      <c r="I177" s="131">
        <v>55.8</v>
      </c>
      <c r="J177" s="132">
        <f>ROUND(I177*H177,2)</f>
        <v>8091</v>
      </c>
      <c r="K177" s="133"/>
      <c r="L177" s="29"/>
      <c r="M177" s="134" t="s">
        <v>1</v>
      </c>
      <c r="N177" s="135" t="s">
        <v>41</v>
      </c>
      <c r="O177" s="136">
        <v>7.1999999999999995E-2</v>
      </c>
      <c r="P177" s="136">
        <f>O177*H177</f>
        <v>10.44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W177" s="139">
        <f>J177</f>
        <v>8091</v>
      </c>
      <c r="AR177" s="138" t="s">
        <v>134</v>
      </c>
      <c r="AT177" s="138" t="s">
        <v>130</v>
      </c>
      <c r="AU177" s="138" t="s">
        <v>85</v>
      </c>
      <c r="AY177" s="17" t="s">
        <v>128</v>
      </c>
      <c r="BE177" s="139">
        <f>IF(N177="základní",J177,0)</f>
        <v>8091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83</v>
      </c>
      <c r="BK177" s="139">
        <f>ROUND(I177*H177,2)</f>
        <v>8091</v>
      </c>
      <c r="BL177" s="17" t="s">
        <v>134</v>
      </c>
      <c r="BM177" s="138" t="s">
        <v>174</v>
      </c>
    </row>
    <row r="178" spans="2:65" s="1" customFormat="1" ht="19.5">
      <c r="B178" s="29"/>
      <c r="D178" s="140" t="s">
        <v>136</v>
      </c>
      <c r="F178" s="141" t="s">
        <v>173</v>
      </c>
      <c r="L178" s="29"/>
      <c r="M178" s="142"/>
      <c r="T178" s="53"/>
      <c r="AT178" s="17" t="s">
        <v>136</v>
      </c>
      <c r="AU178" s="17" t="s">
        <v>85</v>
      </c>
    </row>
    <row r="179" spans="2:65" s="13" customFormat="1">
      <c r="B179" s="148"/>
      <c r="D179" s="140" t="s">
        <v>138</v>
      </c>
      <c r="E179" s="149" t="s">
        <v>1</v>
      </c>
      <c r="F179" s="150" t="s">
        <v>156</v>
      </c>
      <c r="H179" s="151">
        <v>145</v>
      </c>
      <c r="L179" s="148"/>
      <c r="M179" s="152"/>
      <c r="T179" s="153"/>
      <c r="AT179" s="149" t="s">
        <v>138</v>
      </c>
      <c r="AU179" s="149" t="s">
        <v>85</v>
      </c>
      <c r="AV179" s="13" t="s">
        <v>85</v>
      </c>
      <c r="AW179" s="13" t="s">
        <v>30</v>
      </c>
      <c r="AX179" s="13" t="s">
        <v>6</v>
      </c>
      <c r="AY179" s="149" t="s">
        <v>128</v>
      </c>
    </row>
    <row r="180" spans="2:65" s="14" customFormat="1">
      <c r="B180" s="154"/>
      <c r="D180" s="140" t="s">
        <v>138</v>
      </c>
      <c r="E180" s="155" t="s">
        <v>1</v>
      </c>
      <c r="F180" s="156" t="s">
        <v>142</v>
      </c>
      <c r="H180" s="157">
        <v>145</v>
      </c>
      <c r="L180" s="154"/>
      <c r="M180" s="158"/>
      <c r="T180" s="159"/>
      <c r="AT180" s="155" t="s">
        <v>138</v>
      </c>
      <c r="AU180" s="155" t="s">
        <v>85</v>
      </c>
      <c r="AV180" s="14" t="s">
        <v>134</v>
      </c>
      <c r="AW180" s="14" t="s">
        <v>30</v>
      </c>
      <c r="AX180" s="14" t="s">
        <v>83</v>
      </c>
      <c r="AY180" s="155" t="s">
        <v>128</v>
      </c>
    </row>
    <row r="181" spans="2:65" s="1" customFormat="1" ht="33" customHeight="1">
      <c r="B181" s="125"/>
      <c r="C181" s="126" t="s">
        <v>175</v>
      </c>
      <c r="D181" s="126" t="s">
        <v>130</v>
      </c>
      <c r="E181" s="127" t="s">
        <v>176</v>
      </c>
      <c r="F181" s="128" t="s">
        <v>177</v>
      </c>
      <c r="G181" s="129" t="s">
        <v>178</v>
      </c>
      <c r="H181" s="130">
        <v>770</v>
      </c>
      <c r="I181" s="131">
        <v>181.22</v>
      </c>
      <c r="J181" s="132">
        <f>ROUND(I181*H181,2)</f>
        <v>139539.4</v>
      </c>
      <c r="K181" s="133"/>
      <c r="L181" s="29"/>
      <c r="M181" s="134" t="s">
        <v>1</v>
      </c>
      <c r="N181" s="135" t="s">
        <v>41</v>
      </c>
      <c r="O181" s="136">
        <v>0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W181" s="139">
        <f>J181</f>
        <v>139539.4</v>
      </c>
      <c r="AR181" s="138" t="s">
        <v>134</v>
      </c>
      <c r="AT181" s="138" t="s">
        <v>130</v>
      </c>
      <c r="AU181" s="138" t="s">
        <v>85</v>
      </c>
      <c r="AY181" s="17" t="s">
        <v>128</v>
      </c>
      <c r="BE181" s="139">
        <f>IF(N181="základní",J181,0)</f>
        <v>139539.4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83</v>
      </c>
      <c r="BK181" s="139">
        <f>ROUND(I181*H181,2)</f>
        <v>139539.4</v>
      </c>
      <c r="BL181" s="17" t="s">
        <v>134</v>
      </c>
      <c r="BM181" s="138" t="s">
        <v>179</v>
      </c>
    </row>
    <row r="182" spans="2:65" s="1" customFormat="1" ht="29.25">
      <c r="B182" s="29"/>
      <c r="D182" s="140" t="s">
        <v>136</v>
      </c>
      <c r="F182" s="141" t="s">
        <v>180</v>
      </c>
      <c r="L182" s="29"/>
      <c r="M182" s="142"/>
      <c r="T182" s="53"/>
      <c r="AT182" s="17" t="s">
        <v>136</v>
      </c>
      <c r="AU182" s="17" t="s">
        <v>85</v>
      </c>
    </row>
    <row r="183" spans="2:65" s="12" customFormat="1">
      <c r="B183" s="143"/>
      <c r="D183" s="140" t="s">
        <v>138</v>
      </c>
      <c r="E183" s="144" t="s">
        <v>1</v>
      </c>
      <c r="F183" s="145" t="s">
        <v>139</v>
      </c>
      <c r="H183" s="144" t="s">
        <v>1</v>
      </c>
      <c r="L183" s="143"/>
      <c r="M183" s="146"/>
      <c r="T183" s="147"/>
      <c r="AT183" s="144" t="s">
        <v>138</v>
      </c>
      <c r="AU183" s="144" t="s">
        <v>85</v>
      </c>
      <c r="AV183" s="12" t="s">
        <v>83</v>
      </c>
      <c r="AW183" s="12" t="s">
        <v>30</v>
      </c>
      <c r="AX183" s="12" t="s">
        <v>6</v>
      </c>
      <c r="AY183" s="144" t="s">
        <v>128</v>
      </c>
    </row>
    <row r="184" spans="2:65" s="13" customFormat="1">
      <c r="B184" s="148"/>
      <c r="D184" s="140" t="s">
        <v>138</v>
      </c>
      <c r="E184" s="149" t="s">
        <v>1</v>
      </c>
      <c r="F184" s="150" t="s">
        <v>140</v>
      </c>
      <c r="H184" s="151">
        <v>695</v>
      </c>
      <c r="L184" s="148"/>
      <c r="M184" s="152"/>
      <c r="T184" s="153"/>
      <c r="AT184" s="149" t="s">
        <v>138</v>
      </c>
      <c r="AU184" s="149" t="s">
        <v>85</v>
      </c>
      <c r="AV184" s="13" t="s">
        <v>85</v>
      </c>
      <c r="AW184" s="13" t="s">
        <v>30</v>
      </c>
      <c r="AX184" s="13" t="s">
        <v>6</v>
      </c>
      <c r="AY184" s="149" t="s">
        <v>128</v>
      </c>
    </row>
    <row r="185" spans="2:65" s="13" customFormat="1">
      <c r="B185" s="148"/>
      <c r="D185" s="140" t="s">
        <v>138</v>
      </c>
      <c r="E185" s="149" t="s">
        <v>1</v>
      </c>
      <c r="F185" s="150" t="s">
        <v>141</v>
      </c>
      <c r="H185" s="151">
        <v>75</v>
      </c>
      <c r="L185" s="148"/>
      <c r="M185" s="152"/>
      <c r="T185" s="153"/>
      <c r="AT185" s="149" t="s">
        <v>138</v>
      </c>
      <c r="AU185" s="149" t="s">
        <v>85</v>
      </c>
      <c r="AV185" s="13" t="s">
        <v>85</v>
      </c>
      <c r="AW185" s="13" t="s">
        <v>30</v>
      </c>
      <c r="AX185" s="13" t="s">
        <v>6</v>
      </c>
      <c r="AY185" s="149" t="s">
        <v>128</v>
      </c>
    </row>
    <row r="186" spans="2:65" s="14" customFormat="1">
      <c r="B186" s="154"/>
      <c r="D186" s="140" t="s">
        <v>138</v>
      </c>
      <c r="E186" s="155" t="s">
        <v>1</v>
      </c>
      <c r="F186" s="156" t="s">
        <v>142</v>
      </c>
      <c r="H186" s="157">
        <v>770</v>
      </c>
      <c r="L186" s="154"/>
      <c r="M186" s="158"/>
      <c r="T186" s="159"/>
      <c r="AT186" s="155" t="s">
        <v>138</v>
      </c>
      <c r="AU186" s="155" t="s">
        <v>85</v>
      </c>
      <c r="AV186" s="14" t="s">
        <v>134</v>
      </c>
      <c r="AW186" s="14" t="s">
        <v>30</v>
      </c>
      <c r="AX186" s="14" t="s">
        <v>83</v>
      </c>
      <c r="AY186" s="155" t="s">
        <v>128</v>
      </c>
    </row>
    <row r="187" spans="2:65" s="1" customFormat="1" ht="16.5" customHeight="1">
      <c r="B187" s="125"/>
      <c r="C187" s="126" t="s">
        <v>181</v>
      </c>
      <c r="D187" s="126" t="s">
        <v>130</v>
      </c>
      <c r="E187" s="127" t="s">
        <v>182</v>
      </c>
      <c r="F187" s="128" t="s">
        <v>183</v>
      </c>
      <c r="G187" s="129" t="s">
        <v>133</v>
      </c>
      <c r="H187" s="130">
        <v>145</v>
      </c>
      <c r="I187" s="131">
        <v>390</v>
      </c>
      <c r="J187" s="132">
        <f>ROUND(I187*H187,2)</f>
        <v>56550</v>
      </c>
      <c r="K187" s="133"/>
      <c r="L187" s="29"/>
      <c r="M187" s="134" t="s">
        <v>1</v>
      </c>
      <c r="N187" s="135" t="s">
        <v>41</v>
      </c>
      <c r="O187" s="136">
        <v>0.92200000000000004</v>
      </c>
      <c r="P187" s="136">
        <f>O187*H187</f>
        <v>133.69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W187" s="139">
        <f>J187</f>
        <v>56550</v>
      </c>
      <c r="AR187" s="138" t="s">
        <v>134</v>
      </c>
      <c r="AT187" s="138" t="s">
        <v>130</v>
      </c>
      <c r="AU187" s="138" t="s">
        <v>85</v>
      </c>
      <c r="AY187" s="17" t="s">
        <v>128</v>
      </c>
      <c r="BE187" s="139">
        <f>IF(N187="základní",J187,0)</f>
        <v>56550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83</v>
      </c>
      <c r="BK187" s="139">
        <f>ROUND(I187*H187,2)</f>
        <v>56550</v>
      </c>
      <c r="BL187" s="17" t="s">
        <v>134</v>
      </c>
      <c r="BM187" s="138" t="s">
        <v>184</v>
      </c>
    </row>
    <row r="188" spans="2:65" s="1" customFormat="1">
      <c r="B188" s="29"/>
      <c r="D188" s="140" t="s">
        <v>136</v>
      </c>
      <c r="F188" s="141" t="s">
        <v>183</v>
      </c>
      <c r="L188" s="29"/>
      <c r="M188" s="142"/>
      <c r="T188" s="53"/>
      <c r="AT188" s="17" t="s">
        <v>136</v>
      </c>
      <c r="AU188" s="17" t="s">
        <v>85</v>
      </c>
    </row>
    <row r="189" spans="2:65" s="1" customFormat="1" ht="19.5">
      <c r="B189" s="29"/>
      <c r="D189" s="140" t="s">
        <v>185</v>
      </c>
      <c r="F189" s="160" t="s">
        <v>186</v>
      </c>
      <c r="L189" s="29"/>
      <c r="M189" s="142"/>
      <c r="T189" s="53"/>
      <c r="AT189" s="17" t="s">
        <v>185</v>
      </c>
      <c r="AU189" s="17" t="s">
        <v>85</v>
      </c>
    </row>
    <row r="190" spans="2:65" s="13" customFormat="1">
      <c r="B190" s="148"/>
      <c r="D190" s="140" t="s">
        <v>138</v>
      </c>
      <c r="E190" s="149" t="s">
        <v>1</v>
      </c>
      <c r="F190" s="150" t="s">
        <v>156</v>
      </c>
      <c r="H190" s="151">
        <v>145</v>
      </c>
      <c r="L190" s="148"/>
      <c r="M190" s="152"/>
      <c r="T190" s="153"/>
      <c r="AT190" s="149" t="s">
        <v>138</v>
      </c>
      <c r="AU190" s="149" t="s">
        <v>85</v>
      </c>
      <c r="AV190" s="13" t="s">
        <v>85</v>
      </c>
      <c r="AW190" s="13" t="s">
        <v>30</v>
      </c>
      <c r="AX190" s="13" t="s">
        <v>6</v>
      </c>
      <c r="AY190" s="149" t="s">
        <v>128</v>
      </c>
    </row>
    <row r="191" spans="2:65" s="14" customFormat="1">
      <c r="B191" s="154"/>
      <c r="D191" s="140" t="s">
        <v>138</v>
      </c>
      <c r="E191" s="155" t="s">
        <v>1</v>
      </c>
      <c r="F191" s="156" t="s">
        <v>142</v>
      </c>
      <c r="H191" s="157">
        <v>145</v>
      </c>
      <c r="L191" s="154"/>
      <c r="M191" s="158"/>
      <c r="T191" s="159"/>
      <c r="AT191" s="155" t="s">
        <v>138</v>
      </c>
      <c r="AU191" s="155" t="s">
        <v>85</v>
      </c>
      <c r="AV191" s="14" t="s">
        <v>134</v>
      </c>
      <c r="AW191" s="14" t="s">
        <v>30</v>
      </c>
      <c r="AX191" s="14" t="s">
        <v>83</v>
      </c>
      <c r="AY191" s="155" t="s">
        <v>128</v>
      </c>
    </row>
    <row r="192" spans="2:65" s="11" customFormat="1" ht="22.9" customHeight="1">
      <c r="B192" s="114"/>
      <c r="D192" s="115" t="s">
        <v>75</v>
      </c>
      <c r="E192" s="123" t="s">
        <v>85</v>
      </c>
      <c r="F192" s="123" t="s">
        <v>187</v>
      </c>
      <c r="J192" s="124">
        <f>BK192</f>
        <v>225400.36000000002</v>
      </c>
      <c r="L192" s="114"/>
      <c r="M192" s="118"/>
      <c r="P192" s="119">
        <f>SUM(P193:P210)</f>
        <v>84.366626999999994</v>
      </c>
      <c r="R192" s="119">
        <f>SUM(R193:R210)</f>
        <v>61.951568430000002</v>
      </c>
      <c r="T192" s="120">
        <f>SUM(T193:T210)</f>
        <v>0</v>
      </c>
      <c r="W192" s="139"/>
      <c r="AR192" s="115" t="s">
        <v>83</v>
      </c>
      <c r="AT192" s="121" t="s">
        <v>75</v>
      </c>
      <c r="AU192" s="121" t="s">
        <v>83</v>
      </c>
      <c r="AY192" s="115" t="s">
        <v>128</v>
      </c>
      <c r="BK192" s="122">
        <f>SUM(BK193:BK210)</f>
        <v>225400.36000000002</v>
      </c>
    </row>
    <row r="193" spans="2:65" s="1" customFormat="1" ht="24.2" customHeight="1">
      <c r="B193" s="125"/>
      <c r="C193" s="126" t="s">
        <v>188</v>
      </c>
      <c r="D193" s="126" t="s">
        <v>130</v>
      </c>
      <c r="E193" s="127" t="s">
        <v>189</v>
      </c>
      <c r="F193" s="128" t="s">
        <v>190</v>
      </c>
      <c r="G193" s="129" t="s">
        <v>191</v>
      </c>
      <c r="H193" s="130">
        <v>142.67699999999999</v>
      </c>
      <c r="I193" s="131">
        <v>26.9</v>
      </c>
      <c r="J193" s="132">
        <f>ROUND(I193*H193,2)</f>
        <v>3838.01</v>
      </c>
      <c r="K193" s="133"/>
      <c r="L193" s="29"/>
      <c r="M193" s="134" t="s">
        <v>1</v>
      </c>
      <c r="N193" s="135" t="s">
        <v>41</v>
      </c>
      <c r="O193" s="136">
        <v>0.06</v>
      </c>
      <c r="P193" s="136">
        <f>O193*H193</f>
        <v>8.5606200000000001</v>
      </c>
      <c r="Q193" s="136">
        <v>1.3999999999999999E-4</v>
      </c>
      <c r="R193" s="136">
        <f>Q193*H193</f>
        <v>1.9974779999999998E-2</v>
      </c>
      <c r="S193" s="136">
        <v>0</v>
      </c>
      <c r="T193" s="137">
        <f>S193*H193</f>
        <v>0</v>
      </c>
      <c r="W193" s="139">
        <f t="shared" ref="W193" si="0">J193</f>
        <v>3838.01</v>
      </c>
      <c r="AR193" s="138" t="s">
        <v>134</v>
      </c>
      <c r="AT193" s="138" t="s">
        <v>130</v>
      </c>
      <c r="AU193" s="138" t="s">
        <v>85</v>
      </c>
      <c r="AY193" s="17" t="s">
        <v>128</v>
      </c>
      <c r="BE193" s="139">
        <f>IF(N193="základní",J193,0)</f>
        <v>3838.01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83</v>
      </c>
      <c r="BK193" s="139">
        <f>ROUND(I193*H193,2)</f>
        <v>3838.01</v>
      </c>
      <c r="BL193" s="17" t="s">
        <v>134</v>
      </c>
      <c r="BM193" s="138" t="s">
        <v>192</v>
      </c>
    </row>
    <row r="194" spans="2:65" s="1" customFormat="1" ht="29.25">
      <c r="B194" s="29"/>
      <c r="D194" s="140" t="s">
        <v>136</v>
      </c>
      <c r="F194" s="141" t="s">
        <v>193</v>
      </c>
      <c r="L194" s="29"/>
      <c r="M194" s="142"/>
      <c r="T194" s="53"/>
      <c r="AT194" s="17" t="s">
        <v>136</v>
      </c>
      <c r="AU194" s="17" t="s">
        <v>85</v>
      </c>
    </row>
    <row r="195" spans="2:65" s="1" customFormat="1" ht="24.2" customHeight="1">
      <c r="B195" s="125"/>
      <c r="C195" s="161" t="s">
        <v>194</v>
      </c>
      <c r="D195" s="161" t="s">
        <v>195</v>
      </c>
      <c r="E195" s="162" t="s">
        <v>196</v>
      </c>
      <c r="F195" s="163" t="s">
        <v>197</v>
      </c>
      <c r="G195" s="164" t="s">
        <v>191</v>
      </c>
      <c r="H195" s="165">
        <v>200</v>
      </c>
      <c r="I195" s="166">
        <v>34.32999513</v>
      </c>
      <c r="J195" s="167">
        <f>ROUND(I195*H195,2)</f>
        <v>6866</v>
      </c>
      <c r="K195" s="168"/>
      <c r="L195" s="169"/>
      <c r="M195" s="170" t="s">
        <v>1</v>
      </c>
      <c r="N195" s="171" t="s">
        <v>41</v>
      </c>
      <c r="O195" s="136">
        <v>0</v>
      </c>
      <c r="P195" s="136">
        <f>O195*H195</f>
        <v>0</v>
      </c>
      <c r="Q195" s="136">
        <v>2.9999999999999997E-4</v>
      </c>
      <c r="R195" s="136">
        <f>Q195*H195</f>
        <v>0.06</v>
      </c>
      <c r="S195" s="136">
        <v>0</v>
      </c>
      <c r="T195" s="137">
        <f>S195*H195</f>
        <v>0</v>
      </c>
      <c r="W195" s="139">
        <f>J195</f>
        <v>6866</v>
      </c>
      <c r="AR195" s="138" t="s">
        <v>175</v>
      </c>
      <c r="AT195" s="138" t="s">
        <v>195</v>
      </c>
      <c r="AU195" s="138" t="s">
        <v>85</v>
      </c>
      <c r="AY195" s="17" t="s">
        <v>128</v>
      </c>
      <c r="BE195" s="139">
        <f>IF(N195="základní",J195,0)</f>
        <v>6866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83</v>
      </c>
      <c r="BK195" s="139">
        <f>ROUND(I195*H195,2)</f>
        <v>6866</v>
      </c>
      <c r="BL195" s="17" t="s">
        <v>134</v>
      </c>
      <c r="BM195" s="138" t="s">
        <v>198</v>
      </c>
    </row>
    <row r="196" spans="2:65" s="1" customFormat="1" ht="19.5">
      <c r="B196" s="29"/>
      <c r="D196" s="140" t="s">
        <v>136</v>
      </c>
      <c r="F196" s="141" t="s">
        <v>197</v>
      </c>
      <c r="L196" s="29"/>
      <c r="M196" s="142"/>
      <c r="T196" s="53"/>
      <c r="AT196" s="17" t="s">
        <v>136</v>
      </c>
      <c r="AU196" s="17" t="s">
        <v>85</v>
      </c>
    </row>
    <row r="197" spans="2:65" s="13" customFormat="1">
      <c r="B197" s="148"/>
      <c r="D197" s="140" t="s">
        <v>138</v>
      </c>
      <c r="F197" s="150" t="s">
        <v>199</v>
      </c>
      <c r="H197" s="151">
        <v>200</v>
      </c>
      <c r="L197" s="148"/>
      <c r="M197" s="152"/>
      <c r="T197" s="153"/>
      <c r="AT197" s="149" t="s">
        <v>138</v>
      </c>
      <c r="AU197" s="149" t="s">
        <v>85</v>
      </c>
      <c r="AV197" s="13" t="s">
        <v>85</v>
      </c>
      <c r="AW197" s="13" t="s">
        <v>3</v>
      </c>
      <c r="AX197" s="13" t="s">
        <v>83</v>
      </c>
      <c r="AY197" s="149" t="s">
        <v>128</v>
      </c>
    </row>
    <row r="198" spans="2:65" s="1" customFormat="1" ht="33" customHeight="1">
      <c r="B198" s="125"/>
      <c r="C198" s="126" t="s">
        <v>9</v>
      </c>
      <c r="D198" s="126" t="s">
        <v>130</v>
      </c>
      <c r="E198" s="127" t="s">
        <v>200</v>
      </c>
      <c r="F198" s="128" t="s">
        <v>201</v>
      </c>
      <c r="G198" s="129" t="s">
        <v>191</v>
      </c>
      <c r="H198" s="130">
        <v>49.970999999999997</v>
      </c>
      <c r="I198" s="131">
        <v>3340</v>
      </c>
      <c r="J198" s="132">
        <f>ROUND(I198*H198,2)</f>
        <v>166903.14000000001</v>
      </c>
      <c r="K198" s="133"/>
      <c r="L198" s="29"/>
      <c r="M198" s="134" t="s">
        <v>1</v>
      </c>
      <c r="N198" s="135" t="s">
        <v>41</v>
      </c>
      <c r="O198" s="136">
        <v>1.5169999999999999</v>
      </c>
      <c r="P198" s="136">
        <f>O198*H198</f>
        <v>75.806006999999994</v>
      </c>
      <c r="Q198" s="136">
        <v>1.2381500000000001</v>
      </c>
      <c r="R198" s="136">
        <f>Q198*H198</f>
        <v>61.871593650000001</v>
      </c>
      <c r="S198" s="136">
        <v>0</v>
      </c>
      <c r="T198" s="137">
        <f>S198*H198</f>
        <v>0</v>
      </c>
      <c r="W198" s="139">
        <f>J198</f>
        <v>166903.14000000001</v>
      </c>
      <c r="AR198" s="138" t="s">
        <v>134</v>
      </c>
      <c r="AT198" s="138" t="s">
        <v>130</v>
      </c>
      <c r="AU198" s="138" t="s">
        <v>85</v>
      </c>
      <c r="AY198" s="17" t="s">
        <v>128</v>
      </c>
      <c r="BE198" s="139">
        <f>IF(N198="základní",J198,0)</f>
        <v>166903.14000000001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83</v>
      </c>
      <c r="BK198" s="139">
        <f>ROUND(I198*H198,2)</f>
        <v>166903.14000000001</v>
      </c>
      <c r="BL198" s="17" t="s">
        <v>134</v>
      </c>
      <c r="BM198" s="138" t="s">
        <v>202</v>
      </c>
    </row>
    <row r="199" spans="2:65" s="1" customFormat="1" ht="29.25">
      <c r="B199" s="29"/>
      <c r="D199" s="140" t="s">
        <v>136</v>
      </c>
      <c r="F199" s="141" t="s">
        <v>203</v>
      </c>
      <c r="L199" s="29"/>
      <c r="M199" s="142"/>
      <c r="T199" s="53"/>
      <c r="AT199" s="17" t="s">
        <v>136</v>
      </c>
      <c r="AU199" s="17" t="s">
        <v>85</v>
      </c>
    </row>
    <row r="200" spans="2:65" s="1" customFormat="1" ht="19.5">
      <c r="B200" s="29"/>
      <c r="D200" s="140" t="s">
        <v>185</v>
      </c>
      <c r="F200" s="160" t="s">
        <v>204</v>
      </c>
      <c r="L200" s="29"/>
      <c r="M200" s="142"/>
      <c r="T200" s="53"/>
      <c r="AT200" s="17" t="s">
        <v>185</v>
      </c>
      <c r="AU200" s="17" t="s">
        <v>85</v>
      </c>
    </row>
    <row r="201" spans="2:65" s="12" customFormat="1">
      <c r="B201" s="143"/>
      <c r="D201" s="140" t="s">
        <v>138</v>
      </c>
      <c r="E201" s="144" t="s">
        <v>1</v>
      </c>
      <c r="F201" s="145" t="s">
        <v>205</v>
      </c>
      <c r="H201" s="144" t="s">
        <v>1</v>
      </c>
      <c r="L201" s="143"/>
      <c r="M201" s="146"/>
      <c r="T201" s="147"/>
      <c r="AT201" s="144" t="s">
        <v>138</v>
      </c>
      <c r="AU201" s="144" t="s">
        <v>85</v>
      </c>
      <c r="AV201" s="12" t="s">
        <v>83</v>
      </c>
      <c r="AW201" s="12" t="s">
        <v>30</v>
      </c>
      <c r="AX201" s="12" t="s">
        <v>6</v>
      </c>
      <c r="AY201" s="144" t="s">
        <v>128</v>
      </c>
    </row>
    <row r="202" spans="2:65" s="13" customFormat="1">
      <c r="B202" s="148"/>
      <c r="D202" s="140" t="s">
        <v>138</v>
      </c>
      <c r="E202" s="149" t="s">
        <v>1</v>
      </c>
      <c r="F202" s="150" t="s">
        <v>206</v>
      </c>
      <c r="H202" s="151">
        <v>33.264000000000003</v>
      </c>
      <c r="L202" s="148"/>
      <c r="M202" s="152"/>
      <c r="T202" s="153"/>
      <c r="AT202" s="149" t="s">
        <v>138</v>
      </c>
      <c r="AU202" s="149" t="s">
        <v>85</v>
      </c>
      <c r="AV202" s="13" t="s">
        <v>85</v>
      </c>
      <c r="AW202" s="13" t="s">
        <v>30</v>
      </c>
      <c r="AX202" s="13" t="s">
        <v>6</v>
      </c>
      <c r="AY202" s="149" t="s">
        <v>128</v>
      </c>
    </row>
    <row r="203" spans="2:65" s="13" customFormat="1">
      <c r="B203" s="148"/>
      <c r="D203" s="140" t="s">
        <v>138</v>
      </c>
      <c r="E203" s="149" t="s">
        <v>1</v>
      </c>
      <c r="F203" s="150" t="s">
        <v>207</v>
      </c>
      <c r="H203" s="151">
        <v>16.707000000000001</v>
      </c>
      <c r="L203" s="148"/>
      <c r="M203" s="152"/>
      <c r="T203" s="153"/>
      <c r="AT203" s="149" t="s">
        <v>138</v>
      </c>
      <c r="AU203" s="149" t="s">
        <v>85</v>
      </c>
      <c r="AV203" s="13" t="s">
        <v>85</v>
      </c>
      <c r="AW203" s="13" t="s">
        <v>30</v>
      </c>
      <c r="AX203" s="13" t="s">
        <v>6</v>
      </c>
      <c r="AY203" s="149" t="s">
        <v>128</v>
      </c>
    </row>
    <row r="204" spans="2:65" s="14" customFormat="1">
      <c r="B204" s="154"/>
      <c r="D204" s="140" t="s">
        <v>138</v>
      </c>
      <c r="E204" s="155" t="s">
        <v>1</v>
      </c>
      <c r="F204" s="156" t="s">
        <v>142</v>
      </c>
      <c r="H204" s="157">
        <v>49.970999999999997</v>
      </c>
      <c r="L204" s="154"/>
      <c r="M204" s="158"/>
      <c r="T204" s="159"/>
      <c r="AT204" s="155" t="s">
        <v>138</v>
      </c>
      <c r="AU204" s="155" t="s">
        <v>85</v>
      </c>
      <c r="AV204" s="14" t="s">
        <v>134</v>
      </c>
      <c r="AW204" s="14" t="s">
        <v>30</v>
      </c>
      <c r="AX204" s="14" t="s">
        <v>83</v>
      </c>
      <c r="AY204" s="155" t="s">
        <v>128</v>
      </c>
    </row>
    <row r="205" spans="2:65" s="1" customFormat="1" ht="24.2" customHeight="1">
      <c r="B205" s="125"/>
      <c r="C205" s="126" t="s">
        <v>208</v>
      </c>
      <c r="D205" s="126" t="s">
        <v>130</v>
      </c>
      <c r="E205" s="127" t="s">
        <v>209</v>
      </c>
      <c r="F205" s="128" t="s">
        <v>210</v>
      </c>
      <c r="G205" s="129" t="s">
        <v>178</v>
      </c>
      <c r="H205" s="130">
        <v>0.999</v>
      </c>
      <c r="I205" s="131">
        <v>47841.05</v>
      </c>
      <c r="J205" s="132">
        <f>ROUND(I205*H205,2)</f>
        <v>47793.21</v>
      </c>
      <c r="K205" s="133"/>
      <c r="L205" s="29"/>
      <c r="M205" s="134" t="s">
        <v>1</v>
      </c>
      <c r="N205" s="135" t="s">
        <v>41</v>
      </c>
      <c r="O205" s="136">
        <v>0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W205" s="139">
        <f>J205</f>
        <v>47793.21</v>
      </c>
      <c r="AR205" s="138" t="s">
        <v>134</v>
      </c>
      <c r="AT205" s="138" t="s">
        <v>130</v>
      </c>
      <c r="AU205" s="138" t="s">
        <v>85</v>
      </c>
      <c r="AY205" s="17" t="s">
        <v>128</v>
      </c>
      <c r="BE205" s="139">
        <f>IF(N205="základní",J205,0)</f>
        <v>47793.21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83</v>
      </c>
      <c r="BK205" s="139">
        <f>ROUND(I205*H205,2)</f>
        <v>47793.21</v>
      </c>
      <c r="BL205" s="17" t="s">
        <v>134</v>
      </c>
      <c r="BM205" s="138" t="s">
        <v>211</v>
      </c>
    </row>
    <row r="206" spans="2:65" s="1" customFormat="1" ht="29.25">
      <c r="B206" s="29"/>
      <c r="D206" s="140" t="s">
        <v>136</v>
      </c>
      <c r="F206" s="141" t="s">
        <v>212</v>
      </c>
      <c r="L206" s="29"/>
      <c r="M206" s="142"/>
      <c r="T206" s="53"/>
      <c r="AT206" s="17" t="s">
        <v>136</v>
      </c>
      <c r="AU206" s="17" t="s">
        <v>85</v>
      </c>
    </row>
    <row r="207" spans="2:65" s="13" customFormat="1">
      <c r="B207" s="148"/>
      <c r="D207" s="140" t="s">
        <v>138</v>
      </c>
      <c r="E207" s="149" t="s">
        <v>1</v>
      </c>
      <c r="F207" s="150" t="s">
        <v>213</v>
      </c>
      <c r="H207" s="151">
        <v>24.986000000000001</v>
      </c>
      <c r="L207" s="148"/>
      <c r="M207" s="152"/>
      <c r="T207" s="153"/>
      <c r="AT207" s="149" t="s">
        <v>138</v>
      </c>
      <c r="AU207" s="149" t="s">
        <v>85</v>
      </c>
      <c r="AV207" s="13" t="s">
        <v>85</v>
      </c>
      <c r="AW207" s="13" t="s">
        <v>30</v>
      </c>
      <c r="AX207" s="13" t="s">
        <v>6</v>
      </c>
      <c r="AY207" s="149" t="s">
        <v>128</v>
      </c>
    </row>
    <row r="208" spans="2:65" s="14" customFormat="1">
      <c r="B208" s="154"/>
      <c r="D208" s="140" t="s">
        <v>138</v>
      </c>
      <c r="E208" s="155" t="s">
        <v>1</v>
      </c>
      <c r="F208" s="156" t="s">
        <v>142</v>
      </c>
      <c r="H208" s="157">
        <v>24.986000000000001</v>
      </c>
      <c r="L208" s="154"/>
      <c r="M208" s="158"/>
      <c r="T208" s="159"/>
      <c r="AT208" s="155" t="s">
        <v>138</v>
      </c>
      <c r="AU208" s="155" t="s">
        <v>85</v>
      </c>
      <c r="AV208" s="14" t="s">
        <v>134</v>
      </c>
      <c r="AW208" s="14" t="s">
        <v>30</v>
      </c>
      <c r="AX208" s="14" t="s">
        <v>6</v>
      </c>
      <c r="AY208" s="155" t="s">
        <v>128</v>
      </c>
    </row>
    <row r="209" spans="2:65" s="13" customFormat="1">
      <c r="B209" s="148"/>
      <c r="D209" s="140" t="s">
        <v>138</v>
      </c>
      <c r="E209" s="149" t="s">
        <v>1</v>
      </c>
      <c r="F209" s="150" t="s">
        <v>214</v>
      </c>
      <c r="H209" s="151">
        <v>0.999</v>
      </c>
      <c r="L209" s="148"/>
      <c r="M209" s="152"/>
      <c r="T209" s="153"/>
      <c r="AT209" s="149" t="s">
        <v>138</v>
      </c>
      <c r="AU209" s="149" t="s">
        <v>85</v>
      </c>
      <c r="AV209" s="13" t="s">
        <v>85</v>
      </c>
      <c r="AW209" s="13" t="s">
        <v>30</v>
      </c>
      <c r="AX209" s="13" t="s">
        <v>6</v>
      </c>
      <c r="AY209" s="149" t="s">
        <v>128</v>
      </c>
    </row>
    <row r="210" spans="2:65" s="14" customFormat="1">
      <c r="B210" s="154"/>
      <c r="D210" s="140" t="s">
        <v>138</v>
      </c>
      <c r="E210" s="155" t="s">
        <v>1</v>
      </c>
      <c r="F210" s="156" t="s">
        <v>142</v>
      </c>
      <c r="H210" s="157">
        <v>0.999</v>
      </c>
      <c r="L210" s="154"/>
      <c r="M210" s="158"/>
      <c r="T210" s="159"/>
      <c r="AT210" s="155" t="s">
        <v>138</v>
      </c>
      <c r="AU210" s="155" t="s">
        <v>85</v>
      </c>
      <c r="AV210" s="14" t="s">
        <v>134</v>
      </c>
      <c r="AW210" s="14" t="s">
        <v>30</v>
      </c>
      <c r="AX210" s="14" t="s">
        <v>83</v>
      </c>
      <c r="AY210" s="155" t="s">
        <v>128</v>
      </c>
    </row>
    <row r="211" spans="2:65" s="11" customFormat="1" ht="22.9" customHeight="1">
      <c r="B211" s="114"/>
      <c r="D211" s="115" t="s">
        <v>75</v>
      </c>
      <c r="E211" s="123" t="s">
        <v>148</v>
      </c>
      <c r="F211" s="123" t="s">
        <v>215</v>
      </c>
      <c r="J211" s="124">
        <f>BK211</f>
        <v>1656</v>
      </c>
      <c r="L211" s="114"/>
      <c r="M211" s="118"/>
      <c r="P211" s="119">
        <f>SUM(P212:P215)</f>
        <v>0.88847999999999994</v>
      </c>
      <c r="R211" s="119">
        <f>SUM(R212:R215)</f>
        <v>0.51930719999999997</v>
      </c>
      <c r="T211" s="120">
        <f>SUM(T212:T215)</f>
        <v>0</v>
      </c>
      <c r="AR211" s="115" t="s">
        <v>83</v>
      </c>
      <c r="AT211" s="121" t="s">
        <v>75</v>
      </c>
      <c r="AU211" s="121" t="s">
        <v>83</v>
      </c>
      <c r="AY211" s="115" t="s">
        <v>128</v>
      </c>
      <c r="BK211" s="122">
        <f>SUM(BK212:BK215)</f>
        <v>1656</v>
      </c>
    </row>
    <row r="212" spans="2:65" s="1" customFormat="1" ht="37.9" customHeight="1">
      <c r="B212" s="125"/>
      <c r="C212" s="126" t="s">
        <v>216</v>
      </c>
      <c r="D212" s="126" t="s">
        <v>130</v>
      </c>
      <c r="E212" s="127" t="s">
        <v>217</v>
      </c>
      <c r="F212" s="128" t="s">
        <v>218</v>
      </c>
      <c r="G212" s="129" t="s">
        <v>191</v>
      </c>
      <c r="H212" s="130">
        <v>1.44</v>
      </c>
      <c r="I212" s="131">
        <v>1150</v>
      </c>
      <c r="J212" s="132">
        <f>ROUND(I212*H212,2)</f>
        <v>1656</v>
      </c>
      <c r="K212" s="133"/>
      <c r="L212" s="29"/>
      <c r="M212" s="134" t="s">
        <v>1</v>
      </c>
      <c r="N212" s="135" t="s">
        <v>41</v>
      </c>
      <c r="O212" s="136">
        <v>0.61699999999999999</v>
      </c>
      <c r="P212" s="136">
        <f>O212*H212</f>
        <v>0.88847999999999994</v>
      </c>
      <c r="Q212" s="136">
        <v>0.36063000000000001</v>
      </c>
      <c r="R212" s="136">
        <f>Q212*H212</f>
        <v>0.51930719999999997</v>
      </c>
      <c r="S212" s="136">
        <v>0</v>
      </c>
      <c r="T212" s="137">
        <f>S212*H212</f>
        <v>0</v>
      </c>
      <c r="W212" s="139">
        <f>J212</f>
        <v>1656</v>
      </c>
      <c r="AR212" s="138" t="s">
        <v>134</v>
      </c>
      <c r="AT212" s="138" t="s">
        <v>130</v>
      </c>
      <c r="AU212" s="138" t="s">
        <v>85</v>
      </c>
      <c r="AY212" s="17" t="s">
        <v>128</v>
      </c>
      <c r="BE212" s="139">
        <f>IF(N212="základní",J212,0)</f>
        <v>1656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83</v>
      </c>
      <c r="BK212" s="139">
        <f>ROUND(I212*H212,2)</f>
        <v>1656</v>
      </c>
      <c r="BL212" s="17" t="s">
        <v>134</v>
      </c>
      <c r="BM212" s="138" t="s">
        <v>219</v>
      </c>
    </row>
    <row r="213" spans="2:65" s="1" customFormat="1" ht="29.25">
      <c r="B213" s="29"/>
      <c r="D213" s="140" t="s">
        <v>136</v>
      </c>
      <c r="F213" s="141" t="s">
        <v>220</v>
      </c>
      <c r="L213" s="29"/>
      <c r="M213" s="142"/>
      <c r="T213" s="53"/>
      <c r="AT213" s="17" t="s">
        <v>136</v>
      </c>
      <c r="AU213" s="17" t="s">
        <v>85</v>
      </c>
    </row>
    <row r="214" spans="2:65" s="1" customFormat="1" ht="19.5">
      <c r="B214" s="29"/>
      <c r="D214" s="140" t="s">
        <v>185</v>
      </c>
      <c r="F214" s="160" t="s">
        <v>221</v>
      </c>
      <c r="L214" s="29"/>
      <c r="M214" s="142"/>
      <c r="T214" s="53"/>
      <c r="AT214" s="17" t="s">
        <v>185</v>
      </c>
      <c r="AU214" s="17" t="s">
        <v>85</v>
      </c>
    </row>
    <row r="215" spans="2:65" s="13" customFormat="1">
      <c r="B215" s="148"/>
      <c r="D215" s="140" t="s">
        <v>138</v>
      </c>
      <c r="E215" s="149" t="s">
        <v>1</v>
      </c>
      <c r="F215" s="150" t="s">
        <v>222</v>
      </c>
      <c r="H215" s="151">
        <v>1.44</v>
      </c>
      <c r="L215" s="148"/>
      <c r="M215" s="152"/>
      <c r="T215" s="153"/>
      <c r="AT215" s="149" t="s">
        <v>138</v>
      </c>
      <c r="AU215" s="149" t="s">
        <v>85</v>
      </c>
      <c r="AV215" s="13" t="s">
        <v>85</v>
      </c>
      <c r="AW215" s="13" t="s">
        <v>30</v>
      </c>
      <c r="AX215" s="13" t="s">
        <v>83</v>
      </c>
      <c r="AY215" s="149" t="s">
        <v>128</v>
      </c>
    </row>
    <row r="216" spans="2:65" s="11" customFormat="1" ht="22.9" customHeight="1">
      <c r="B216" s="114"/>
      <c r="D216" s="115" t="s">
        <v>75</v>
      </c>
      <c r="E216" s="123" t="s">
        <v>157</v>
      </c>
      <c r="F216" s="123" t="s">
        <v>223</v>
      </c>
      <c r="J216" s="124">
        <f>BK216</f>
        <v>64171</v>
      </c>
      <c r="L216" s="114"/>
      <c r="M216" s="118"/>
      <c r="P216" s="119">
        <f>SUM(P217:P225)</f>
        <v>13.424999999999999</v>
      </c>
      <c r="R216" s="119">
        <f>SUM(R217:R225)</f>
        <v>8.4</v>
      </c>
      <c r="T216" s="120">
        <f>SUM(T217:T225)</f>
        <v>0</v>
      </c>
      <c r="AR216" s="115" t="s">
        <v>83</v>
      </c>
      <c r="AT216" s="121" t="s">
        <v>75</v>
      </c>
      <c r="AU216" s="121" t="s">
        <v>83</v>
      </c>
      <c r="AY216" s="115" t="s">
        <v>128</v>
      </c>
      <c r="BK216" s="122">
        <f>SUM(BK217:BK225)</f>
        <v>64171</v>
      </c>
    </row>
    <row r="217" spans="2:65" s="1" customFormat="1" ht="24.2" customHeight="1">
      <c r="B217" s="125"/>
      <c r="C217" s="161" t="s">
        <v>224</v>
      </c>
      <c r="D217" s="161" t="s">
        <v>195</v>
      </c>
      <c r="E217" s="162" t="s">
        <v>225</v>
      </c>
      <c r="F217" s="163" t="s">
        <v>226</v>
      </c>
      <c r="G217" s="164" t="s">
        <v>191</v>
      </c>
      <c r="H217" s="165">
        <v>75</v>
      </c>
      <c r="I217" s="166">
        <v>447</v>
      </c>
      <c r="J217" s="167">
        <f>ROUND(I217*H217,2)</f>
        <v>33525</v>
      </c>
      <c r="K217" s="168"/>
      <c r="L217" s="169"/>
      <c r="M217" s="170" t="s">
        <v>1</v>
      </c>
      <c r="N217" s="171" t="s">
        <v>41</v>
      </c>
      <c r="O217" s="136">
        <v>0</v>
      </c>
      <c r="P217" s="136">
        <f>O217*H217</f>
        <v>0</v>
      </c>
      <c r="Q217" s="136">
        <v>0.112</v>
      </c>
      <c r="R217" s="136">
        <f>Q217*H217</f>
        <v>8.4</v>
      </c>
      <c r="S217" s="136">
        <v>0</v>
      </c>
      <c r="T217" s="137">
        <f>S217*H217</f>
        <v>0</v>
      </c>
      <c r="V217" s="139">
        <f>ABS(J217)</f>
        <v>33525</v>
      </c>
      <c r="AR217" s="138" t="s">
        <v>175</v>
      </c>
      <c r="AT217" s="138" t="s">
        <v>195</v>
      </c>
      <c r="AU217" s="138" t="s">
        <v>85</v>
      </c>
      <c r="AY217" s="17" t="s">
        <v>128</v>
      </c>
      <c r="BE217" s="139">
        <f>IF(N217="základní",J217,0)</f>
        <v>33525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83</v>
      </c>
      <c r="BK217" s="139">
        <f>ROUND(I217*H217,2)</f>
        <v>33525</v>
      </c>
      <c r="BL217" s="17" t="s">
        <v>134</v>
      </c>
      <c r="BM217" s="138" t="s">
        <v>227</v>
      </c>
    </row>
    <row r="218" spans="2:65" s="1" customFormat="1">
      <c r="B218" s="29"/>
      <c r="D218" s="140" t="s">
        <v>136</v>
      </c>
      <c r="F218" s="141" t="s">
        <v>226</v>
      </c>
      <c r="L218" s="29"/>
      <c r="M218" s="142"/>
      <c r="T218" s="53"/>
      <c r="AT218" s="17" t="s">
        <v>136</v>
      </c>
      <c r="AU218" s="17" t="s">
        <v>85</v>
      </c>
    </row>
    <row r="219" spans="2:65" s="13" customFormat="1">
      <c r="B219" s="148"/>
      <c r="D219" s="140" t="s">
        <v>138</v>
      </c>
      <c r="E219" s="149" t="s">
        <v>1</v>
      </c>
      <c r="F219" s="150" t="s">
        <v>228</v>
      </c>
      <c r="H219" s="151">
        <v>75</v>
      </c>
      <c r="L219" s="148"/>
      <c r="M219" s="152"/>
      <c r="T219" s="153"/>
      <c r="AT219" s="149" t="s">
        <v>138</v>
      </c>
      <c r="AU219" s="149" t="s">
        <v>85</v>
      </c>
      <c r="AV219" s="13" t="s">
        <v>85</v>
      </c>
      <c r="AW219" s="13" t="s">
        <v>30</v>
      </c>
      <c r="AX219" s="13" t="s">
        <v>83</v>
      </c>
      <c r="AY219" s="149" t="s">
        <v>128</v>
      </c>
    </row>
    <row r="220" spans="2:65" s="1" customFormat="1" ht="24.2" customHeight="1">
      <c r="B220" s="125"/>
      <c r="C220" s="126" t="s">
        <v>229</v>
      </c>
      <c r="D220" s="126" t="s">
        <v>130</v>
      </c>
      <c r="E220" s="127" t="s">
        <v>230</v>
      </c>
      <c r="F220" s="128" t="s">
        <v>231</v>
      </c>
      <c r="G220" s="129" t="s">
        <v>191</v>
      </c>
      <c r="H220" s="130">
        <v>45</v>
      </c>
      <c r="I220" s="131">
        <v>247</v>
      </c>
      <c r="J220" s="132">
        <f>ROUND(I220*H220,2)</f>
        <v>11115</v>
      </c>
      <c r="K220" s="133"/>
      <c r="L220" s="29"/>
      <c r="M220" s="134" t="s">
        <v>1</v>
      </c>
      <c r="N220" s="135" t="s">
        <v>41</v>
      </c>
      <c r="O220" s="136">
        <v>0.105</v>
      </c>
      <c r="P220" s="136">
        <f>O220*H220</f>
        <v>4.7249999999999996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V220" s="139">
        <f>ABS(J220)</f>
        <v>11115</v>
      </c>
      <c r="AR220" s="138" t="s">
        <v>134</v>
      </c>
      <c r="AT220" s="138" t="s">
        <v>130</v>
      </c>
      <c r="AU220" s="138" t="s">
        <v>85</v>
      </c>
      <c r="AY220" s="17" t="s">
        <v>128</v>
      </c>
      <c r="BE220" s="139">
        <f>IF(N220="základní",J220,0)</f>
        <v>11115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83</v>
      </c>
      <c r="BK220" s="139">
        <f>ROUND(I220*H220,2)</f>
        <v>11115</v>
      </c>
      <c r="BL220" s="17" t="s">
        <v>134</v>
      </c>
      <c r="BM220" s="138" t="s">
        <v>232</v>
      </c>
    </row>
    <row r="221" spans="2:65" s="1" customFormat="1" ht="29.25">
      <c r="B221" s="29"/>
      <c r="D221" s="140" t="s">
        <v>136</v>
      </c>
      <c r="F221" s="141" t="s">
        <v>233</v>
      </c>
      <c r="L221" s="29"/>
      <c r="M221" s="142"/>
      <c r="T221" s="53"/>
      <c r="AT221" s="17" t="s">
        <v>136</v>
      </c>
      <c r="AU221" s="17" t="s">
        <v>85</v>
      </c>
    </row>
    <row r="222" spans="2:65" s="13" customFormat="1">
      <c r="B222" s="148"/>
      <c r="D222" s="140" t="s">
        <v>138</v>
      </c>
      <c r="E222" s="149" t="s">
        <v>1</v>
      </c>
      <c r="F222" s="150" t="s">
        <v>234</v>
      </c>
      <c r="H222" s="151">
        <v>45</v>
      </c>
      <c r="L222" s="148"/>
      <c r="M222" s="152"/>
      <c r="T222" s="153"/>
      <c r="AT222" s="149" t="s">
        <v>138</v>
      </c>
      <c r="AU222" s="149" t="s">
        <v>85</v>
      </c>
      <c r="AV222" s="13" t="s">
        <v>85</v>
      </c>
      <c r="AW222" s="13" t="s">
        <v>30</v>
      </c>
      <c r="AX222" s="13" t="s">
        <v>83</v>
      </c>
      <c r="AY222" s="149" t="s">
        <v>128</v>
      </c>
    </row>
    <row r="223" spans="2:65" s="1" customFormat="1" ht="21.75" customHeight="1">
      <c r="B223" s="125"/>
      <c r="C223" s="126" t="s">
        <v>235</v>
      </c>
      <c r="D223" s="126" t="s">
        <v>130</v>
      </c>
      <c r="E223" s="127" t="s">
        <v>236</v>
      </c>
      <c r="F223" s="128" t="s">
        <v>237</v>
      </c>
      <c r="G223" s="129" t="s">
        <v>191</v>
      </c>
      <c r="H223" s="130">
        <v>100</v>
      </c>
      <c r="I223" s="131">
        <v>195.31</v>
      </c>
      <c r="J223" s="132">
        <f>ROUND(I223*H223,2)</f>
        <v>19531</v>
      </c>
      <c r="K223" s="133"/>
      <c r="L223" s="29"/>
      <c r="M223" s="134" t="s">
        <v>1</v>
      </c>
      <c r="N223" s="135" t="s">
        <v>41</v>
      </c>
      <c r="O223" s="136">
        <v>8.6999999999999994E-2</v>
      </c>
      <c r="P223" s="136">
        <f>O223*H223</f>
        <v>8.6999999999999993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V223" s="139">
        <f>ABS(J223)</f>
        <v>19531</v>
      </c>
      <c r="AR223" s="138" t="s">
        <v>134</v>
      </c>
      <c r="AT223" s="138" t="s">
        <v>130</v>
      </c>
      <c r="AU223" s="138" t="s">
        <v>85</v>
      </c>
      <c r="AY223" s="17" t="s">
        <v>128</v>
      </c>
      <c r="BE223" s="139">
        <f>IF(N223="základní",J223,0)</f>
        <v>19531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83</v>
      </c>
      <c r="BK223" s="139">
        <f>ROUND(I223*H223,2)</f>
        <v>19531</v>
      </c>
      <c r="BL223" s="17" t="s">
        <v>134</v>
      </c>
      <c r="BM223" s="138" t="s">
        <v>238</v>
      </c>
    </row>
    <row r="224" spans="2:65" s="1" customFormat="1" ht="19.5">
      <c r="B224" s="29"/>
      <c r="D224" s="140" t="s">
        <v>136</v>
      </c>
      <c r="F224" s="141" t="s">
        <v>239</v>
      </c>
      <c r="L224" s="29"/>
      <c r="M224" s="142"/>
      <c r="T224" s="53"/>
      <c r="AT224" s="17" t="s">
        <v>136</v>
      </c>
      <c r="AU224" s="17" t="s">
        <v>85</v>
      </c>
    </row>
    <row r="225" spans="2:65" s="13" customFormat="1">
      <c r="B225" s="148"/>
      <c r="D225" s="140" t="s">
        <v>138</v>
      </c>
      <c r="E225" s="149" t="s">
        <v>1</v>
      </c>
      <c r="F225" s="150" t="s">
        <v>240</v>
      </c>
      <c r="H225" s="151">
        <v>100</v>
      </c>
      <c r="L225" s="148"/>
      <c r="M225" s="152"/>
      <c r="T225" s="153"/>
      <c r="AT225" s="149" t="s">
        <v>138</v>
      </c>
      <c r="AU225" s="149" t="s">
        <v>85</v>
      </c>
      <c r="AV225" s="13" t="s">
        <v>85</v>
      </c>
      <c r="AW225" s="13" t="s">
        <v>30</v>
      </c>
      <c r="AX225" s="13" t="s">
        <v>83</v>
      </c>
      <c r="AY225" s="149" t="s">
        <v>128</v>
      </c>
    </row>
    <row r="226" spans="2:65" s="11" customFormat="1" ht="22.9" customHeight="1">
      <c r="B226" s="114"/>
      <c r="D226" s="115" t="s">
        <v>75</v>
      </c>
      <c r="E226" s="123" t="s">
        <v>163</v>
      </c>
      <c r="F226" s="123" t="s">
        <v>241</v>
      </c>
      <c r="J226" s="124">
        <f>BK226</f>
        <v>60283.199999999983</v>
      </c>
      <c r="L226" s="114"/>
      <c r="M226" s="118"/>
      <c r="P226" s="119">
        <f>SUM(P227:P256)</f>
        <v>184.74250000000001</v>
      </c>
      <c r="R226" s="119">
        <f>SUM(R227:R256)</f>
        <v>49.95957760000001</v>
      </c>
      <c r="T226" s="120">
        <f>SUM(T227:T256)</f>
        <v>0</v>
      </c>
      <c r="AR226" s="115" t="s">
        <v>83</v>
      </c>
      <c r="AT226" s="121" t="s">
        <v>75</v>
      </c>
      <c r="AU226" s="121" t="s">
        <v>83</v>
      </c>
      <c r="AY226" s="115" t="s">
        <v>128</v>
      </c>
      <c r="BK226" s="122">
        <f>SUM(BK227:BK256)</f>
        <v>60283.199999999983</v>
      </c>
    </row>
    <row r="227" spans="2:65" s="1" customFormat="1" ht="16.5" customHeight="1">
      <c r="B227" s="125"/>
      <c r="C227" s="126" t="s">
        <v>242</v>
      </c>
      <c r="D227" s="126" t="s">
        <v>130</v>
      </c>
      <c r="E227" s="127" t="s">
        <v>243</v>
      </c>
      <c r="F227" s="128" t="s">
        <v>244</v>
      </c>
      <c r="G227" s="129" t="s">
        <v>191</v>
      </c>
      <c r="H227" s="130">
        <v>43.56</v>
      </c>
      <c r="I227" s="131">
        <v>62.4</v>
      </c>
      <c r="J227" s="132">
        <f>ROUND(I227*H227,2)</f>
        <v>2718.14</v>
      </c>
      <c r="K227" s="133"/>
      <c r="L227" s="29"/>
      <c r="M227" s="134" t="s">
        <v>1</v>
      </c>
      <c r="N227" s="135" t="s">
        <v>41</v>
      </c>
      <c r="O227" s="136">
        <v>7.3999999999999996E-2</v>
      </c>
      <c r="P227" s="136">
        <f>O227*H227</f>
        <v>3.2234400000000001</v>
      </c>
      <c r="Q227" s="136">
        <v>2.5999999999999998E-4</v>
      </c>
      <c r="R227" s="136">
        <f>Q227*H227</f>
        <v>1.13256E-2</v>
      </c>
      <c r="S227" s="136">
        <v>0</v>
      </c>
      <c r="T227" s="137">
        <f>S227*H227</f>
        <v>0</v>
      </c>
      <c r="V227" s="139">
        <f>ABS(J227)</f>
        <v>2718.14</v>
      </c>
      <c r="AR227" s="138" t="s">
        <v>134</v>
      </c>
      <c r="AT227" s="138" t="s">
        <v>130</v>
      </c>
      <c r="AU227" s="138" t="s">
        <v>85</v>
      </c>
      <c r="AY227" s="17" t="s">
        <v>128</v>
      </c>
      <c r="BE227" s="139">
        <f>IF(N227="základní",J227,0)</f>
        <v>2718.14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83</v>
      </c>
      <c r="BK227" s="139">
        <f>ROUND(I227*H227,2)</f>
        <v>2718.14</v>
      </c>
      <c r="BL227" s="17" t="s">
        <v>134</v>
      </c>
      <c r="BM227" s="138" t="s">
        <v>245</v>
      </c>
    </row>
    <row r="228" spans="2:65" s="1" customFormat="1" ht="19.5">
      <c r="B228" s="29"/>
      <c r="D228" s="140" t="s">
        <v>136</v>
      </c>
      <c r="F228" s="141" t="s">
        <v>246</v>
      </c>
      <c r="L228" s="29"/>
      <c r="M228" s="142"/>
      <c r="T228" s="53"/>
      <c r="AT228" s="17" t="s">
        <v>136</v>
      </c>
      <c r="AU228" s="17" t="s">
        <v>85</v>
      </c>
    </row>
    <row r="229" spans="2:65" s="1" customFormat="1" ht="19.5">
      <c r="B229" s="29"/>
      <c r="D229" s="140" t="s">
        <v>185</v>
      </c>
      <c r="F229" s="160" t="s">
        <v>247</v>
      </c>
      <c r="L229" s="29"/>
      <c r="M229" s="142"/>
      <c r="T229" s="53"/>
      <c r="AT229" s="17" t="s">
        <v>185</v>
      </c>
      <c r="AU229" s="17" t="s">
        <v>85</v>
      </c>
    </row>
    <row r="230" spans="2:65" s="13" customFormat="1">
      <c r="B230" s="148"/>
      <c r="D230" s="140" t="s">
        <v>138</v>
      </c>
      <c r="E230" s="149" t="s">
        <v>1</v>
      </c>
      <c r="F230" s="150" t="s">
        <v>248</v>
      </c>
      <c r="H230" s="151">
        <v>43.56</v>
      </c>
      <c r="L230" s="148"/>
      <c r="M230" s="152"/>
      <c r="T230" s="153"/>
      <c r="AT230" s="149" t="s">
        <v>138</v>
      </c>
      <c r="AU230" s="149" t="s">
        <v>85</v>
      </c>
      <c r="AV230" s="13" t="s">
        <v>85</v>
      </c>
      <c r="AW230" s="13" t="s">
        <v>30</v>
      </c>
      <c r="AX230" s="13" t="s">
        <v>6</v>
      </c>
      <c r="AY230" s="149" t="s">
        <v>128</v>
      </c>
    </row>
    <row r="231" spans="2:65" s="14" customFormat="1">
      <c r="B231" s="154"/>
      <c r="D231" s="140" t="s">
        <v>138</v>
      </c>
      <c r="E231" s="155" t="s">
        <v>1</v>
      </c>
      <c r="F231" s="156" t="s">
        <v>142</v>
      </c>
      <c r="H231" s="157">
        <v>43.56</v>
      </c>
      <c r="L231" s="154"/>
      <c r="M231" s="158"/>
      <c r="T231" s="159"/>
      <c r="AT231" s="155" t="s">
        <v>138</v>
      </c>
      <c r="AU231" s="155" t="s">
        <v>85</v>
      </c>
      <c r="AV231" s="14" t="s">
        <v>134</v>
      </c>
      <c r="AW231" s="14" t="s">
        <v>30</v>
      </c>
      <c r="AX231" s="14" t="s">
        <v>83</v>
      </c>
      <c r="AY231" s="155" t="s">
        <v>128</v>
      </c>
    </row>
    <row r="232" spans="2:65" s="1" customFormat="1" ht="24.2" customHeight="1">
      <c r="B232" s="125"/>
      <c r="C232" s="126" t="s">
        <v>249</v>
      </c>
      <c r="D232" s="126" t="s">
        <v>130</v>
      </c>
      <c r="E232" s="127" t="s">
        <v>250</v>
      </c>
      <c r="F232" s="128" t="s">
        <v>251</v>
      </c>
      <c r="G232" s="129" t="s">
        <v>191</v>
      </c>
      <c r="H232" s="130">
        <v>43.56</v>
      </c>
      <c r="I232" s="131">
        <v>470</v>
      </c>
      <c r="J232" s="132">
        <f>ROUND(I232*H232,2)</f>
        <v>20473.2</v>
      </c>
      <c r="K232" s="133"/>
      <c r="L232" s="29"/>
      <c r="M232" s="134" t="s">
        <v>1</v>
      </c>
      <c r="N232" s="135" t="s">
        <v>41</v>
      </c>
      <c r="O232" s="136">
        <v>0.36099999999999999</v>
      </c>
      <c r="P232" s="136">
        <f>O232*H232</f>
        <v>15.725160000000001</v>
      </c>
      <c r="Q232" s="136">
        <v>2.1700000000000001E-2</v>
      </c>
      <c r="R232" s="136">
        <f>Q232*H232</f>
        <v>0.94525200000000009</v>
      </c>
      <c r="S232" s="136">
        <v>0</v>
      </c>
      <c r="T232" s="137">
        <f>S232*H232</f>
        <v>0</v>
      </c>
      <c r="V232" s="139">
        <f>ABS(J232)</f>
        <v>20473.2</v>
      </c>
      <c r="AR232" s="138" t="s">
        <v>134</v>
      </c>
      <c r="AT232" s="138" t="s">
        <v>130</v>
      </c>
      <c r="AU232" s="138" t="s">
        <v>85</v>
      </c>
      <c r="AY232" s="17" t="s">
        <v>128</v>
      </c>
      <c r="BE232" s="139">
        <f>IF(N232="základní",J232,0)</f>
        <v>20473.2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7" t="s">
        <v>83</v>
      </c>
      <c r="BK232" s="139">
        <f>ROUND(I232*H232,2)</f>
        <v>20473.2</v>
      </c>
      <c r="BL232" s="17" t="s">
        <v>134</v>
      </c>
      <c r="BM232" s="138" t="s">
        <v>252</v>
      </c>
    </row>
    <row r="233" spans="2:65" s="1" customFormat="1" ht="29.25">
      <c r="B233" s="29"/>
      <c r="D233" s="140" t="s">
        <v>136</v>
      </c>
      <c r="F233" s="141" t="s">
        <v>253</v>
      </c>
      <c r="L233" s="29"/>
      <c r="M233" s="142"/>
      <c r="T233" s="53"/>
      <c r="AT233" s="17" t="s">
        <v>136</v>
      </c>
      <c r="AU233" s="17" t="s">
        <v>85</v>
      </c>
    </row>
    <row r="234" spans="2:65" s="1" customFormat="1" ht="19.5">
      <c r="B234" s="29"/>
      <c r="D234" s="140" t="s">
        <v>185</v>
      </c>
      <c r="F234" s="160" t="s">
        <v>247</v>
      </c>
      <c r="L234" s="29"/>
      <c r="M234" s="142"/>
      <c r="T234" s="53"/>
      <c r="AT234" s="17" t="s">
        <v>185</v>
      </c>
      <c r="AU234" s="17" t="s">
        <v>85</v>
      </c>
    </row>
    <row r="235" spans="2:65" s="13" customFormat="1">
      <c r="B235" s="148"/>
      <c r="D235" s="140" t="s">
        <v>138</v>
      </c>
      <c r="E235" s="149" t="s">
        <v>1</v>
      </c>
      <c r="F235" s="150" t="s">
        <v>248</v>
      </c>
      <c r="H235" s="151">
        <v>43.56</v>
      </c>
      <c r="L235" s="148"/>
      <c r="M235" s="152"/>
      <c r="T235" s="153"/>
      <c r="AT235" s="149" t="s">
        <v>138</v>
      </c>
      <c r="AU235" s="149" t="s">
        <v>85</v>
      </c>
      <c r="AV235" s="13" t="s">
        <v>85</v>
      </c>
      <c r="AW235" s="13" t="s">
        <v>30</v>
      </c>
      <c r="AX235" s="13" t="s">
        <v>6</v>
      </c>
      <c r="AY235" s="149" t="s">
        <v>128</v>
      </c>
    </row>
    <row r="236" spans="2:65" s="14" customFormat="1">
      <c r="B236" s="154"/>
      <c r="D236" s="140" t="s">
        <v>138</v>
      </c>
      <c r="E236" s="155" t="s">
        <v>1</v>
      </c>
      <c r="F236" s="156" t="s">
        <v>142</v>
      </c>
      <c r="H236" s="157">
        <v>43.56</v>
      </c>
      <c r="L236" s="154"/>
      <c r="M236" s="158"/>
      <c r="T236" s="159"/>
      <c r="AT236" s="155" t="s">
        <v>138</v>
      </c>
      <c r="AU236" s="155" t="s">
        <v>85</v>
      </c>
      <c r="AV236" s="14" t="s">
        <v>134</v>
      </c>
      <c r="AW236" s="14" t="s">
        <v>30</v>
      </c>
      <c r="AX236" s="14" t="s">
        <v>83</v>
      </c>
      <c r="AY236" s="155" t="s">
        <v>128</v>
      </c>
    </row>
    <row r="237" spans="2:65" s="1" customFormat="1" ht="16.5" customHeight="1">
      <c r="B237" s="125"/>
      <c r="C237" s="126" t="s">
        <v>254</v>
      </c>
      <c r="D237" s="126" t="s">
        <v>130</v>
      </c>
      <c r="E237" s="127" t="s">
        <v>255</v>
      </c>
      <c r="F237" s="128" t="s">
        <v>256</v>
      </c>
      <c r="G237" s="129" t="s">
        <v>191</v>
      </c>
      <c r="H237" s="130">
        <v>43.56</v>
      </c>
      <c r="I237" s="131">
        <v>81.900000000000006</v>
      </c>
      <c r="J237" s="132">
        <f>ROUND(I237*H237,2)</f>
        <v>3567.56</v>
      </c>
      <c r="K237" s="133"/>
      <c r="L237" s="29"/>
      <c r="M237" s="134" t="s">
        <v>1</v>
      </c>
      <c r="N237" s="135" t="s">
        <v>41</v>
      </c>
      <c r="O237" s="136">
        <v>0.14000000000000001</v>
      </c>
      <c r="P237" s="136">
        <f>O237*H237</f>
        <v>6.0984000000000007</v>
      </c>
      <c r="Q237" s="136">
        <v>0</v>
      </c>
      <c r="R237" s="136">
        <f>Q237*H237</f>
        <v>0</v>
      </c>
      <c r="S237" s="136">
        <v>0</v>
      </c>
      <c r="T237" s="137">
        <f>S237*H237</f>
        <v>0</v>
      </c>
      <c r="V237" s="139">
        <f>ABS(J237)</f>
        <v>3567.56</v>
      </c>
      <c r="AR237" s="138" t="s">
        <v>134</v>
      </c>
      <c r="AT237" s="138" t="s">
        <v>130</v>
      </c>
      <c r="AU237" s="138" t="s">
        <v>85</v>
      </c>
      <c r="AY237" s="17" t="s">
        <v>128</v>
      </c>
      <c r="BE237" s="139">
        <f>IF(N237="základní",J237,0)</f>
        <v>3567.56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7" t="s">
        <v>83</v>
      </c>
      <c r="BK237" s="139">
        <f>ROUND(I237*H237,2)</f>
        <v>3567.56</v>
      </c>
      <c r="BL237" s="17" t="s">
        <v>134</v>
      </c>
      <c r="BM237" s="138" t="s">
        <v>257</v>
      </c>
    </row>
    <row r="238" spans="2:65" s="1" customFormat="1">
      <c r="B238" s="29"/>
      <c r="D238" s="140" t="s">
        <v>136</v>
      </c>
      <c r="F238" s="141" t="s">
        <v>258</v>
      </c>
      <c r="L238" s="29"/>
      <c r="M238" s="142"/>
      <c r="T238" s="53"/>
      <c r="AT238" s="17" t="s">
        <v>136</v>
      </c>
      <c r="AU238" s="17" t="s">
        <v>85</v>
      </c>
    </row>
    <row r="239" spans="2:65" s="1" customFormat="1" ht="19.5">
      <c r="B239" s="29"/>
      <c r="D239" s="140" t="s">
        <v>185</v>
      </c>
      <c r="F239" s="160" t="s">
        <v>247</v>
      </c>
      <c r="L239" s="29"/>
      <c r="M239" s="142"/>
      <c r="T239" s="53"/>
      <c r="AT239" s="17" t="s">
        <v>185</v>
      </c>
      <c r="AU239" s="17" t="s">
        <v>85</v>
      </c>
    </row>
    <row r="240" spans="2:65" s="13" customFormat="1">
      <c r="B240" s="148"/>
      <c r="D240" s="140" t="s">
        <v>138</v>
      </c>
      <c r="E240" s="149" t="s">
        <v>1</v>
      </c>
      <c r="F240" s="150" t="s">
        <v>248</v>
      </c>
      <c r="H240" s="151">
        <v>43.56</v>
      </c>
      <c r="L240" s="148"/>
      <c r="M240" s="152"/>
      <c r="T240" s="153"/>
      <c r="AT240" s="149" t="s">
        <v>138</v>
      </c>
      <c r="AU240" s="149" t="s">
        <v>85</v>
      </c>
      <c r="AV240" s="13" t="s">
        <v>85</v>
      </c>
      <c r="AW240" s="13" t="s">
        <v>30</v>
      </c>
      <c r="AX240" s="13" t="s">
        <v>6</v>
      </c>
      <c r="AY240" s="149" t="s">
        <v>128</v>
      </c>
    </row>
    <row r="241" spans="2:65" s="14" customFormat="1">
      <c r="B241" s="154"/>
      <c r="D241" s="140" t="s">
        <v>138</v>
      </c>
      <c r="E241" s="155" t="s">
        <v>1</v>
      </c>
      <c r="F241" s="156" t="s">
        <v>142</v>
      </c>
      <c r="H241" s="157">
        <v>43.56</v>
      </c>
      <c r="L241" s="154"/>
      <c r="M241" s="158"/>
      <c r="T241" s="159"/>
      <c r="AT241" s="155" t="s">
        <v>138</v>
      </c>
      <c r="AU241" s="155" t="s">
        <v>85</v>
      </c>
      <c r="AV241" s="14" t="s">
        <v>134</v>
      </c>
      <c r="AW241" s="14" t="s">
        <v>30</v>
      </c>
      <c r="AX241" s="14" t="s">
        <v>83</v>
      </c>
      <c r="AY241" s="155" t="s">
        <v>128</v>
      </c>
    </row>
    <row r="242" spans="2:65" s="1" customFormat="1" ht="24.2" customHeight="1">
      <c r="B242" s="125"/>
      <c r="C242" s="126" t="s">
        <v>7</v>
      </c>
      <c r="D242" s="126" t="s">
        <v>130</v>
      </c>
      <c r="E242" s="127" t="s">
        <v>259</v>
      </c>
      <c r="F242" s="128" t="s">
        <v>260</v>
      </c>
      <c r="G242" s="129" t="s">
        <v>191</v>
      </c>
      <c r="H242" s="130">
        <v>-445.1</v>
      </c>
      <c r="I242" s="131">
        <v>447</v>
      </c>
      <c r="J242" s="132">
        <f>ROUND(I242*H242,2)</f>
        <v>-198959.7</v>
      </c>
      <c r="K242" s="133"/>
      <c r="L242" s="29"/>
      <c r="M242" s="134" t="s">
        <v>1</v>
      </c>
      <c r="N242" s="135" t="s">
        <v>41</v>
      </c>
      <c r="O242" s="136">
        <v>0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W242" s="139">
        <f>J242</f>
        <v>-198959.7</v>
      </c>
      <c r="AR242" s="138" t="s">
        <v>134</v>
      </c>
      <c r="AT242" s="138" t="s">
        <v>130</v>
      </c>
      <c r="AU242" s="138" t="s">
        <v>85</v>
      </c>
      <c r="AY242" s="17" t="s">
        <v>128</v>
      </c>
      <c r="BE242" s="139">
        <f>IF(N242="základní",J242,0)</f>
        <v>-198959.7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7" t="s">
        <v>83</v>
      </c>
      <c r="BK242" s="139">
        <f>ROUND(I242*H242,2)</f>
        <v>-198959.7</v>
      </c>
      <c r="BL242" s="17" t="s">
        <v>134</v>
      </c>
      <c r="BM242" s="138" t="s">
        <v>261</v>
      </c>
    </row>
    <row r="243" spans="2:65" s="1" customFormat="1">
      <c r="B243" s="29"/>
      <c r="D243" s="140" t="s">
        <v>136</v>
      </c>
      <c r="F243" s="141" t="s">
        <v>262</v>
      </c>
      <c r="L243" s="29"/>
      <c r="M243" s="142"/>
      <c r="T243" s="53"/>
      <c r="AT243" s="17" t="s">
        <v>136</v>
      </c>
      <c r="AU243" s="17" t="s">
        <v>85</v>
      </c>
    </row>
    <row r="244" spans="2:65" s="12" customFormat="1">
      <c r="B244" s="143"/>
      <c r="D244" s="140" t="s">
        <v>138</v>
      </c>
      <c r="E244" s="144" t="s">
        <v>1</v>
      </c>
      <c r="F244" s="145" t="s">
        <v>263</v>
      </c>
      <c r="H244" s="144" t="s">
        <v>1</v>
      </c>
      <c r="L244" s="143"/>
      <c r="M244" s="146"/>
      <c r="T244" s="147"/>
      <c r="AT244" s="144" t="s">
        <v>138</v>
      </c>
      <c r="AU244" s="144" t="s">
        <v>85</v>
      </c>
      <c r="AV244" s="12" t="s">
        <v>83</v>
      </c>
      <c r="AW244" s="12" t="s">
        <v>30</v>
      </c>
      <c r="AX244" s="12" t="s">
        <v>6</v>
      </c>
      <c r="AY244" s="144" t="s">
        <v>128</v>
      </c>
    </row>
    <row r="245" spans="2:65" s="13" customFormat="1">
      <c r="B245" s="148"/>
      <c r="D245" s="140" t="s">
        <v>138</v>
      </c>
      <c r="E245" s="149" t="s">
        <v>1</v>
      </c>
      <c r="F245" s="150" t="s">
        <v>264</v>
      </c>
      <c r="H245" s="151">
        <v>-445.1</v>
      </c>
      <c r="L245" s="148"/>
      <c r="M245" s="152"/>
      <c r="T245" s="153"/>
      <c r="AT245" s="149" t="s">
        <v>138</v>
      </c>
      <c r="AU245" s="149" t="s">
        <v>85</v>
      </c>
      <c r="AV245" s="13" t="s">
        <v>85</v>
      </c>
      <c r="AW245" s="13" t="s">
        <v>30</v>
      </c>
      <c r="AX245" s="13" t="s">
        <v>6</v>
      </c>
      <c r="AY245" s="149" t="s">
        <v>128</v>
      </c>
    </row>
    <row r="246" spans="2:65" s="14" customFormat="1">
      <c r="B246" s="154"/>
      <c r="D246" s="140" t="s">
        <v>138</v>
      </c>
      <c r="E246" s="155" t="s">
        <v>1</v>
      </c>
      <c r="F246" s="156" t="s">
        <v>142</v>
      </c>
      <c r="H246" s="157">
        <v>-445.1</v>
      </c>
      <c r="L246" s="154"/>
      <c r="M246" s="158"/>
      <c r="T246" s="159"/>
      <c r="AT246" s="155" t="s">
        <v>138</v>
      </c>
      <c r="AU246" s="155" t="s">
        <v>85</v>
      </c>
      <c r="AV246" s="14" t="s">
        <v>134</v>
      </c>
      <c r="AW246" s="14" t="s">
        <v>30</v>
      </c>
      <c r="AX246" s="14" t="s">
        <v>83</v>
      </c>
      <c r="AY246" s="155" t="s">
        <v>128</v>
      </c>
    </row>
    <row r="247" spans="2:65" s="1" customFormat="1" ht="24.2" customHeight="1">
      <c r="B247" s="125"/>
      <c r="C247" s="126" t="s">
        <v>265</v>
      </c>
      <c r="D247" s="126" t="s">
        <v>130</v>
      </c>
      <c r="E247" s="127" t="s">
        <v>266</v>
      </c>
      <c r="F247" s="128" t="s">
        <v>267</v>
      </c>
      <c r="G247" s="129" t="s">
        <v>191</v>
      </c>
      <c r="H247" s="130">
        <v>445.1</v>
      </c>
      <c r="I247" s="131">
        <v>490</v>
      </c>
      <c r="J247" s="132">
        <f>ROUND(I247*H247,2)</f>
        <v>218099</v>
      </c>
      <c r="K247" s="133"/>
      <c r="L247" s="29"/>
      <c r="M247" s="134" t="s">
        <v>1</v>
      </c>
      <c r="N247" s="135" t="s">
        <v>41</v>
      </c>
      <c r="O247" s="136">
        <v>0.30499999999999999</v>
      </c>
      <c r="P247" s="136">
        <f>O247*H247</f>
        <v>135.75550000000001</v>
      </c>
      <c r="Q247" s="136">
        <v>0.11</v>
      </c>
      <c r="R247" s="136">
        <f>Q247*H247</f>
        <v>48.961000000000006</v>
      </c>
      <c r="S247" s="136">
        <v>0</v>
      </c>
      <c r="T247" s="137">
        <f>S247*H247</f>
        <v>0</v>
      </c>
      <c r="W247" s="139">
        <f>J247</f>
        <v>218099</v>
      </c>
      <c r="AR247" s="138" t="s">
        <v>134</v>
      </c>
      <c r="AT247" s="138" t="s">
        <v>130</v>
      </c>
      <c r="AU247" s="138" t="s">
        <v>85</v>
      </c>
      <c r="AY247" s="17" t="s">
        <v>128</v>
      </c>
      <c r="BE247" s="139">
        <f>IF(N247="základní",J247,0)</f>
        <v>218099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7" t="s">
        <v>83</v>
      </c>
      <c r="BK247" s="139">
        <f>ROUND(I247*H247,2)</f>
        <v>218099</v>
      </c>
      <c r="BL247" s="17" t="s">
        <v>134</v>
      </c>
      <c r="BM247" s="138" t="s">
        <v>268</v>
      </c>
    </row>
    <row r="248" spans="2:65" s="1" customFormat="1">
      <c r="B248" s="29"/>
      <c r="D248" s="140" t="s">
        <v>136</v>
      </c>
      <c r="F248" s="141" t="s">
        <v>269</v>
      </c>
      <c r="L248" s="29"/>
      <c r="M248" s="142"/>
      <c r="T248" s="53"/>
      <c r="AT248" s="17" t="s">
        <v>136</v>
      </c>
      <c r="AU248" s="17" t="s">
        <v>85</v>
      </c>
    </row>
    <row r="249" spans="2:65" s="1" customFormat="1" ht="29.25">
      <c r="B249" s="29"/>
      <c r="D249" s="140" t="s">
        <v>185</v>
      </c>
      <c r="F249" s="160" t="s">
        <v>270</v>
      </c>
      <c r="L249" s="29"/>
      <c r="M249" s="142"/>
      <c r="T249" s="53"/>
      <c r="AT249" s="17" t="s">
        <v>185</v>
      </c>
      <c r="AU249" s="17" t="s">
        <v>85</v>
      </c>
    </row>
    <row r="250" spans="2:65" s="12" customFormat="1">
      <c r="B250" s="143"/>
      <c r="D250" s="140" t="s">
        <v>138</v>
      </c>
      <c r="E250" s="144" t="s">
        <v>1</v>
      </c>
      <c r="F250" s="145" t="s">
        <v>263</v>
      </c>
      <c r="H250" s="144" t="s">
        <v>1</v>
      </c>
      <c r="L250" s="143"/>
      <c r="M250" s="146"/>
      <c r="T250" s="147"/>
      <c r="AT250" s="144" t="s">
        <v>138</v>
      </c>
      <c r="AU250" s="144" t="s">
        <v>85</v>
      </c>
      <c r="AV250" s="12" t="s">
        <v>83</v>
      </c>
      <c r="AW250" s="12" t="s">
        <v>30</v>
      </c>
      <c r="AX250" s="12" t="s">
        <v>6</v>
      </c>
      <c r="AY250" s="144" t="s">
        <v>128</v>
      </c>
    </row>
    <row r="251" spans="2:65" s="13" customFormat="1">
      <c r="B251" s="148"/>
      <c r="D251" s="140" t="s">
        <v>138</v>
      </c>
      <c r="E251" s="149" t="s">
        <v>1</v>
      </c>
      <c r="F251" s="150" t="s">
        <v>271</v>
      </c>
      <c r="H251" s="151">
        <v>445.1</v>
      </c>
      <c r="L251" s="148"/>
      <c r="M251" s="152"/>
      <c r="T251" s="153"/>
      <c r="AT251" s="149" t="s">
        <v>138</v>
      </c>
      <c r="AU251" s="149" t="s">
        <v>85</v>
      </c>
      <c r="AV251" s="13" t="s">
        <v>85</v>
      </c>
      <c r="AW251" s="13" t="s">
        <v>30</v>
      </c>
      <c r="AX251" s="13" t="s">
        <v>6</v>
      </c>
      <c r="AY251" s="149" t="s">
        <v>128</v>
      </c>
    </row>
    <row r="252" spans="2:65" s="14" customFormat="1">
      <c r="B252" s="154"/>
      <c r="D252" s="140" t="s">
        <v>138</v>
      </c>
      <c r="E252" s="155" t="s">
        <v>1</v>
      </c>
      <c r="F252" s="156" t="s">
        <v>142</v>
      </c>
      <c r="H252" s="157">
        <v>445.1</v>
      </c>
      <c r="L252" s="154"/>
      <c r="M252" s="158"/>
      <c r="T252" s="159"/>
      <c r="AT252" s="155" t="s">
        <v>138</v>
      </c>
      <c r="AU252" s="155" t="s">
        <v>85</v>
      </c>
      <c r="AV252" s="14" t="s">
        <v>134</v>
      </c>
      <c r="AW252" s="14" t="s">
        <v>30</v>
      </c>
      <c r="AX252" s="14" t="s">
        <v>83</v>
      </c>
      <c r="AY252" s="155" t="s">
        <v>128</v>
      </c>
    </row>
    <row r="253" spans="2:65" s="1" customFormat="1" ht="24.2" customHeight="1">
      <c r="B253" s="125"/>
      <c r="C253" s="126" t="s">
        <v>272</v>
      </c>
      <c r="D253" s="126" t="s">
        <v>130</v>
      </c>
      <c r="E253" s="127" t="s">
        <v>273</v>
      </c>
      <c r="F253" s="128" t="s">
        <v>274</v>
      </c>
      <c r="G253" s="129" t="s">
        <v>275</v>
      </c>
      <c r="H253" s="130">
        <v>21</v>
      </c>
      <c r="I253" s="131">
        <v>685</v>
      </c>
      <c r="J253" s="132">
        <f>ROUND(I253*H253,2)</f>
        <v>14385</v>
      </c>
      <c r="K253" s="133"/>
      <c r="L253" s="29"/>
      <c r="M253" s="134" t="s">
        <v>1</v>
      </c>
      <c r="N253" s="135" t="s">
        <v>41</v>
      </c>
      <c r="O253" s="136">
        <v>1.1399999999999999</v>
      </c>
      <c r="P253" s="136">
        <f>O253*H253</f>
        <v>23.939999999999998</v>
      </c>
      <c r="Q253" s="136">
        <v>2E-3</v>
      </c>
      <c r="R253" s="136">
        <f>Q253*H253</f>
        <v>4.2000000000000003E-2</v>
      </c>
      <c r="S253" s="136">
        <v>0</v>
      </c>
      <c r="T253" s="137">
        <f>S253*H253</f>
        <v>0</v>
      </c>
      <c r="V253" s="139">
        <f>ABS(J253)</f>
        <v>14385</v>
      </c>
      <c r="AR253" s="138" t="s">
        <v>134</v>
      </c>
      <c r="AT253" s="138" t="s">
        <v>130</v>
      </c>
      <c r="AU253" s="138" t="s">
        <v>85</v>
      </c>
      <c r="AY253" s="17" t="s">
        <v>128</v>
      </c>
      <c r="BE253" s="139">
        <f>IF(N253="základní",J253,0)</f>
        <v>14385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83</v>
      </c>
      <c r="BK253" s="139">
        <f>ROUND(I253*H253,2)</f>
        <v>14385</v>
      </c>
      <c r="BL253" s="17" t="s">
        <v>134</v>
      </c>
      <c r="BM253" s="138" t="s">
        <v>276</v>
      </c>
    </row>
    <row r="254" spans="2:65" s="1" customFormat="1">
      <c r="B254" s="29"/>
      <c r="D254" s="140" t="s">
        <v>136</v>
      </c>
      <c r="F254" s="141" t="s">
        <v>274</v>
      </c>
      <c r="L254" s="29"/>
      <c r="M254" s="142"/>
      <c r="T254" s="53"/>
      <c r="AT254" s="17" t="s">
        <v>136</v>
      </c>
      <c r="AU254" s="17" t="s">
        <v>85</v>
      </c>
    </row>
    <row r="255" spans="2:65" s="1" customFormat="1" ht="39">
      <c r="B255" s="29"/>
      <c r="D255" s="140" t="s">
        <v>185</v>
      </c>
      <c r="F255" s="160" t="s">
        <v>277</v>
      </c>
      <c r="L255" s="29"/>
      <c r="M255" s="142"/>
      <c r="T255" s="53"/>
      <c r="AT255" s="17" t="s">
        <v>185</v>
      </c>
      <c r="AU255" s="17" t="s">
        <v>85</v>
      </c>
    </row>
    <row r="256" spans="2:65" s="13" customFormat="1">
      <c r="B256" s="148"/>
      <c r="D256" s="140" t="s">
        <v>138</v>
      </c>
      <c r="E256" s="149" t="s">
        <v>1</v>
      </c>
      <c r="F256" s="150" t="s">
        <v>7</v>
      </c>
      <c r="H256" s="151">
        <v>21</v>
      </c>
      <c r="L256" s="148"/>
      <c r="M256" s="152"/>
      <c r="T256" s="153"/>
      <c r="AT256" s="149" t="s">
        <v>138</v>
      </c>
      <c r="AU256" s="149" t="s">
        <v>85</v>
      </c>
      <c r="AV256" s="13" t="s">
        <v>85</v>
      </c>
      <c r="AW256" s="13" t="s">
        <v>30</v>
      </c>
      <c r="AX256" s="13" t="s">
        <v>83</v>
      </c>
      <c r="AY256" s="149" t="s">
        <v>128</v>
      </c>
    </row>
    <row r="257" spans="2:65" s="11" customFormat="1" ht="22.9" customHeight="1">
      <c r="B257" s="114"/>
      <c r="D257" s="115" t="s">
        <v>75</v>
      </c>
      <c r="E257" s="123" t="s">
        <v>175</v>
      </c>
      <c r="F257" s="123" t="s">
        <v>278</v>
      </c>
      <c r="J257" s="124">
        <f>BK257</f>
        <v>136095</v>
      </c>
      <c r="L257" s="114"/>
      <c r="M257" s="118"/>
      <c r="P257" s="119">
        <f>SUM(P258:P269)</f>
        <v>49.701500000000003</v>
      </c>
      <c r="R257" s="119">
        <f>SUM(R258:R269)</f>
        <v>24.006474999999998</v>
      </c>
      <c r="T257" s="120">
        <f>SUM(T258:T269)</f>
        <v>0</v>
      </c>
      <c r="AR257" s="115" t="s">
        <v>83</v>
      </c>
      <c r="AT257" s="121" t="s">
        <v>75</v>
      </c>
      <c r="AU257" s="121" t="s">
        <v>83</v>
      </c>
      <c r="AY257" s="115" t="s">
        <v>128</v>
      </c>
      <c r="BK257" s="122">
        <f>SUM(BK258:BK269)</f>
        <v>136095</v>
      </c>
    </row>
    <row r="258" spans="2:65" s="1" customFormat="1" ht="37.9" customHeight="1">
      <c r="B258" s="125"/>
      <c r="C258" s="126" t="s">
        <v>279</v>
      </c>
      <c r="D258" s="126" t="s">
        <v>130</v>
      </c>
      <c r="E258" s="127" t="s">
        <v>280</v>
      </c>
      <c r="F258" s="128" t="s">
        <v>281</v>
      </c>
      <c r="G258" s="129" t="s">
        <v>282</v>
      </c>
      <c r="H258" s="130">
        <v>2</v>
      </c>
      <c r="I258" s="131">
        <v>3660</v>
      </c>
      <c r="J258" s="132">
        <f>ROUND(I258*H258,2)</f>
        <v>7320</v>
      </c>
      <c r="K258" s="133"/>
      <c r="L258" s="29"/>
      <c r="M258" s="134" t="s">
        <v>1</v>
      </c>
      <c r="N258" s="135" t="s">
        <v>41</v>
      </c>
      <c r="O258" s="136">
        <v>1.3140000000000001</v>
      </c>
      <c r="P258" s="136">
        <f>O258*H258</f>
        <v>2.6280000000000001</v>
      </c>
      <c r="Q258" s="136">
        <v>0.09</v>
      </c>
      <c r="R258" s="136">
        <f>Q258*H258</f>
        <v>0.18</v>
      </c>
      <c r="S258" s="136">
        <v>0</v>
      </c>
      <c r="T258" s="137">
        <f>S258*H258</f>
        <v>0</v>
      </c>
      <c r="W258" s="139">
        <f>J258</f>
        <v>7320</v>
      </c>
      <c r="AR258" s="138" t="s">
        <v>134</v>
      </c>
      <c r="AT258" s="138" t="s">
        <v>130</v>
      </c>
      <c r="AU258" s="138" t="s">
        <v>85</v>
      </c>
      <c r="AY258" s="17" t="s">
        <v>128</v>
      </c>
      <c r="BE258" s="139">
        <f>IF(N258="základní",J258,0)</f>
        <v>7320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7" t="s">
        <v>83</v>
      </c>
      <c r="BK258" s="139">
        <f>ROUND(I258*H258,2)</f>
        <v>7320</v>
      </c>
      <c r="BL258" s="17" t="s">
        <v>134</v>
      </c>
      <c r="BM258" s="138" t="s">
        <v>283</v>
      </c>
    </row>
    <row r="259" spans="2:65" s="1" customFormat="1" ht="19.5">
      <c r="B259" s="29"/>
      <c r="D259" s="140" t="s">
        <v>136</v>
      </c>
      <c r="F259" s="141" t="s">
        <v>284</v>
      </c>
      <c r="L259" s="29"/>
      <c r="M259" s="142"/>
      <c r="T259" s="53"/>
      <c r="AT259" s="17" t="s">
        <v>136</v>
      </c>
      <c r="AU259" s="17" t="s">
        <v>85</v>
      </c>
    </row>
    <row r="260" spans="2:65" s="1" customFormat="1" ht="19.5">
      <c r="B260" s="29"/>
      <c r="D260" s="140" t="s">
        <v>185</v>
      </c>
      <c r="F260" s="160" t="s">
        <v>285</v>
      </c>
      <c r="L260" s="29"/>
      <c r="M260" s="142"/>
      <c r="T260" s="53"/>
      <c r="AT260" s="17" t="s">
        <v>185</v>
      </c>
      <c r="AU260" s="17" t="s">
        <v>85</v>
      </c>
    </row>
    <row r="261" spans="2:65" s="1" customFormat="1" ht="37.9" customHeight="1">
      <c r="B261" s="125"/>
      <c r="C261" s="161" t="s">
        <v>286</v>
      </c>
      <c r="D261" s="161" t="s">
        <v>195</v>
      </c>
      <c r="E261" s="162" t="s">
        <v>287</v>
      </c>
      <c r="F261" s="163" t="s">
        <v>288</v>
      </c>
      <c r="G261" s="164" t="s">
        <v>282</v>
      </c>
      <c r="H261" s="165">
        <v>2</v>
      </c>
      <c r="I261" s="166">
        <v>8780</v>
      </c>
      <c r="J261" s="167">
        <f>ROUND(I261*H261,2)</f>
        <v>17560</v>
      </c>
      <c r="K261" s="168"/>
      <c r="L261" s="169"/>
      <c r="M261" s="170" t="s">
        <v>1</v>
      </c>
      <c r="N261" s="171" t="s">
        <v>41</v>
      </c>
      <c r="O261" s="136">
        <v>0</v>
      </c>
      <c r="P261" s="136">
        <f>O261*H261</f>
        <v>0</v>
      </c>
      <c r="Q261" s="136">
        <v>1.1900000000000001E-2</v>
      </c>
      <c r="R261" s="136">
        <f>Q261*H261</f>
        <v>2.3800000000000002E-2</v>
      </c>
      <c r="S261" s="136">
        <v>0</v>
      </c>
      <c r="T261" s="137">
        <f>S261*H261</f>
        <v>0</v>
      </c>
      <c r="W261" s="139">
        <f>J261</f>
        <v>17560</v>
      </c>
      <c r="AR261" s="138" t="s">
        <v>175</v>
      </c>
      <c r="AT261" s="138" t="s">
        <v>195</v>
      </c>
      <c r="AU261" s="138" t="s">
        <v>85</v>
      </c>
      <c r="AY261" s="17" t="s">
        <v>128</v>
      </c>
      <c r="BE261" s="139">
        <f>IF(N261="základní",J261,0)</f>
        <v>17560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83</v>
      </c>
      <c r="BK261" s="139">
        <f>ROUND(I261*H261,2)</f>
        <v>17560</v>
      </c>
      <c r="BL261" s="17" t="s">
        <v>134</v>
      </c>
      <c r="BM261" s="138" t="s">
        <v>289</v>
      </c>
    </row>
    <row r="262" spans="2:65" s="1" customFormat="1" ht="19.5">
      <c r="B262" s="29"/>
      <c r="D262" s="140" t="s">
        <v>136</v>
      </c>
      <c r="F262" s="141" t="s">
        <v>288</v>
      </c>
      <c r="L262" s="29"/>
      <c r="M262" s="142"/>
      <c r="T262" s="53"/>
      <c r="AT262" s="17" t="s">
        <v>136</v>
      </c>
      <c r="AU262" s="17" t="s">
        <v>85</v>
      </c>
    </row>
    <row r="263" spans="2:65" s="1" customFormat="1" ht="19.5">
      <c r="B263" s="29"/>
      <c r="D263" s="140" t="s">
        <v>185</v>
      </c>
      <c r="F263" s="160" t="s">
        <v>285</v>
      </c>
      <c r="L263" s="29"/>
      <c r="M263" s="142"/>
      <c r="T263" s="53"/>
      <c r="AT263" s="17" t="s">
        <v>185</v>
      </c>
      <c r="AU263" s="17" t="s">
        <v>85</v>
      </c>
    </row>
    <row r="264" spans="2:65" s="1" customFormat="1" ht="24.2" customHeight="1">
      <c r="B264" s="125"/>
      <c r="C264" s="126" t="s">
        <v>290</v>
      </c>
      <c r="D264" s="126" t="s">
        <v>130</v>
      </c>
      <c r="E264" s="127" t="s">
        <v>291</v>
      </c>
      <c r="F264" s="128" t="s">
        <v>292</v>
      </c>
      <c r="G264" s="129" t="s">
        <v>282</v>
      </c>
      <c r="H264" s="130">
        <v>1</v>
      </c>
      <c r="I264" s="131">
        <v>20957.5</v>
      </c>
      <c r="J264" s="132">
        <f>ROUND(I264*H264,2)</f>
        <v>20957.5</v>
      </c>
      <c r="K264" s="133"/>
      <c r="L264" s="29"/>
      <c r="M264" s="134" t="s">
        <v>1</v>
      </c>
      <c r="N264" s="135" t="s">
        <v>41</v>
      </c>
      <c r="O264" s="136">
        <v>1.3140000000000001</v>
      </c>
      <c r="P264" s="136">
        <f>O264*H264</f>
        <v>1.3140000000000001</v>
      </c>
      <c r="Q264" s="136">
        <v>0.09</v>
      </c>
      <c r="R264" s="136">
        <f>Q264*H264</f>
        <v>0.09</v>
      </c>
      <c r="S264" s="136">
        <v>0</v>
      </c>
      <c r="T264" s="137">
        <f>S264*H264</f>
        <v>0</v>
      </c>
      <c r="W264" s="139">
        <f>J264</f>
        <v>20957.5</v>
      </c>
      <c r="AR264" s="138" t="s">
        <v>134</v>
      </c>
      <c r="AT264" s="138" t="s">
        <v>130</v>
      </c>
      <c r="AU264" s="138" t="s">
        <v>85</v>
      </c>
      <c r="AY264" s="17" t="s">
        <v>128</v>
      </c>
      <c r="BE264" s="139">
        <f>IF(N264="základní",J264,0)</f>
        <v>20957.5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83</v>
      </c>
      <c r="BK264" s="139">
        <f>ROUND(I264*H264,2)</f>
        <v>20957.5</v>
      </c>
      <c r="BL264" s="17" t="s">
        <v>134</v>
      </c>
      <c r="BM264" s="138" t="s">
        <v>293</v>
      </c>
    </row>
    <row r="265" spans="2:65" s="1" customFormat="1" ht="19.5">
      <c r="B265" s="29"/>
      <c r="D265" s="140" t="s">
        <v>136</v>
      </c>
      <c r="F265" s="141" t="s">
        <v>294</v>
      </c>
      <c r="L265" s="29"/>
      <c r="M265" s="142"/>
      <c r="T265" s="53"/>
      <c r="AT265" s="17" t="s">
        <v>136</v>
      </c>
      <c r="AU265" s="17" t="s">
        <v>85</v>
      </c>
    </row>
    <row r="266" spans="2:65" s="1" customFormat="1" ht="16.5" customHeight="1">
      <c r="B266" s="125"/>
      <c r="C266" s="126" t="s">
        <v>295</v>
      </c>
      <c r="D266" s="126" t="s">
        <v>130</v>
      </c>
      <c r="E266" s="127" t="s">
        <v>296</v>
      </c>
      <c r="F266" s="128" t="s">
        <v>297</v>
      </c>
      <c r="G266" s="129" t="s">
        <v>298</v>
      </c>
      <c r="H266" s="130">
        <v>1</v>
      </c>
      <c r="I266" s="131">
        <v>2760</v>
      </c>
      <c r="J266" s="132">
        <f>ROUND(I266*H266,2)</f>
        <v>2760</v>
      </c>
      <c r="K266" s="133"/>
      <c r="L266" s="29"/>
      <c r="M266" s="134" t="s">
        <v>1</v>
      </c>
      <c r="N266" s="135" t="s">
        <v>41</v>
      </c>
      <c r="O266" s="136">
        <v>1.9E-2</v>
      </c>
      <c r="P266" s="136">
        <f>O266*H266</f>
        <v>1.9E-2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W266" s="139">
        <f>J266</f>
        <v>2760</v>
      </c>
      <c r="AR266" s="138" t="s">
        <v>299</v>
      </c>
      <c r="AT266" s="138" t="s">
        <v>130</v>
      </c>
      <c r="AU266" s="138" t="s">
        <v>85</v>
      </c>
      <c r="AY266" s="17" t="s">
        <v>128</v>
      </c>
      <c r="BE266" s="139">
        <f>IF(N266="základní",J266,0)</f>
        <v>2760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7" t="s">
        <v>83</v>
      </c>
      <c r="BK266" s="139">
        <f>ROUND(I266*H266,2)</f>
        <v>2760</v>
      </c>
      <c r="BL266" s="17" t="s">
        <v>299</v>
      </c>
      <c r="BM266" s="138" t="s">
        <v>300</v>
      </c>
    </row>
    <row r="267" spans="2:65" s="1" customFormat="1">
      <c r="B267" s="29"/>
      <c r="D267" s="140" t="s">
        <v>136</v>
      </c>
      <c r="F267" s="141" t="s">
        <v>301</v>
      </c>
      <c r="L267" s="29"/>
      <c r="M267" s="142"/>
      <c r="T267" s="53"/>
      <c r="AT267" s="17" t="s">
        <v>136</v>
      </c>
      <c r="AU267" s="17" t="s">
        <v>85</v>
      </c>
    </row>
    <row r="268" spans="2:65" s="1" customFormat="1" ht="16.5" customHeight="1">
      <c r="B268" s="125"/>
      <c r="C268" s="126" t="s">
        <v>302</v>
      </c>
      <c r="D268" s="126" t="s">
        <v>130</v>
      </c>
      <c r="E268" s="127" t="s">
        <v>303</v>
      </c>
      <c r="F268" s="128" t="s">
        <v>304</v>
      </c>
      <c r="G268" s="129" t="s">
        <v>133</v>
      </c>
      <c r="H268" s="130">
        <v>15.5</v>
      </c>
      <c r="I268" s="131">
        <v>5645</v>
      </c>
      <c r="J268" s="132">
        <f>ROUND(I268*H268,2)</f>
        <v>87497.5</v>
      </c>
      <c r="K268" s="133"/>
      <c r="L268" s="29"/>
      <c r="M268" s="134" t="s">
        <v>1</v>
      </c>
      <c r="N268" s="135" t="s">
        <v>41</v>
      </c>
      <c r="O268" s="136">
        <v>2.9510000000000001</v>
      </c>
      <c r="P268" s="136">
        <f>O268*H268</f>
        <v>45.740500000000004</v>
      </c>
      <c r="Q268" s="136">
        <v>1.5298499999999999</v>
      </c>
      <c r="R268" s="136">
        <f>Q268*H268</f>
        <v>23.712674999999997</v>
      </c>
      <c r="S268" s="136">
        <v>0</v>
      </c>
      <c r="T268" s="137">
        <f>S268*H268</f>
        <v>0</v>
      </c>
      <c r="W268" s="139">
        <f>J268</f>
        <v>87497.5</v>
      </c>
      <c r="AR268" s="138" t="s">
        <v>134</v>
      </c>
      <c r="AT268" s="138" t="s">
        <v>130</v>
      </c>
      <c r="AU268" s="138" t="s">
        <v>85</v>
      </c>
      <c r="AY268" s="17" t="s">
        <v>128</v>
      </c>
      <c r="BE268" s="139">
        <f>IF(N268="základní",J268,0)</f>
        <v>87497.5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83</v>
      </c>
      <c r="BK268" s="139">
        <f>ROUND(I268*H268,2)</f>
        <v>87497.5</v>
      </c>
      <c r="BL268" s="17" t="s">
        <v>134</v>
      </c>
      <c r="BM268" s="138" t="s">
        <v>305</v>
      </c>
    </row>
    <row r="269" spans="2:65" s="1" customFormat="1" ht="19.5">
      <c r="B269" s="29"/>
      <c r="D269" s="140" t="s">
        <v>136</v>
      </c>
      <c r="F269" s="141" t="s">
        <v>306</v>
      </c>
      <c r="L269" s="29"/>
      <c r="M269" s="142"/>
      <c r="T269" s="53"/>
      <c r="AT269" s="17" t="s">
        <v>136</v>
      </c>
      <c r="AU269" s="17" t="s">
        <v>85</v>
      </c>
    </row>
    <row r="270" spans="2:65" s="11" customFormat="1" ht="22.9" customHeight="1">
      <c r="B270" s="114"/>
      <c r="D270" s="115" t="s">
        <v>75</v>
      </c>
      <c r="E270" s="123" t="s">
        <v>307</v>
      </c>
      <c r="F270" s="123" t="s">
        <v>308</v>
      </c>
      <c r="J270" s="124">
        <f>BK270</f>
        <v>52202.15</v>
      </c>
      <c r="L270" s="114"/>
      <c r="M270" s="118"/>
      <c r="P270" s="119">
        <f>SUM(P271:P272)</f>
        <v>0</v>
      </c>
      <c r="R270" s="119">
        <f>SUM(R271:R272)</f>
        <v>0</v>
      </c>
      <c r="T270" s="120">
        <f>SUM(T271:T272)</f>
        <v>0</v>
      </c>
      <c r="AR270" s="115" t="s">
        <v>83</v>
      </c>
      <c r="AT270" s="121" t="s">
        <v>75</v>
      </c>
      <c r="AU270" s="121" t="s">
        <v>83</v>
      </c>
      <c r="AY270" s="115" t="s">
        <v>128</v>
      </c>
      <c r="BK270" s="122">
        <f>SUM(BK271:BK272)</f>
        <v>52202.15</v>
      </c>
    </row>
    <row r="271" spans="2:65" s="1" customFormat="1" ht="21.75" customHeight="1">
      <c r="B271" s="125"/>
      <c r="C271" s="126" t="s">
        <v>309</v>
      </c>
      <c r="D271" s="126" t="s">
        <v>130</v>
      </c>
      <c r="E271" s="127" t="s">
        <v>310</v>
      </c>
      <c r="F271" s="128" t="s">
        <v>311</v>
      </c>
      <c r="G271" s="129" t="s">
        <v>178</v>
      </c>
      <c r="H271" s="130">
        <v>144.83699999999999</v>
      </c>
      <c r="I271" s="131">
        <v>360.42</v>
      </c>
      <c r="J271" s="132">
        <f>ROUND(I271*H271,2)</f>
        <v>52202.15</v>
      </c>
      <c r="K271" s="133"/>
      <c r="L271" s="29"/>
      <c r="M271" s="134" t="s">
        <v>1</v>
      </c>
      <c r="N271" s="135" t="s">
        <v>41</v>
      </c>
      <c r="O271" s="136">
        <v>0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W271" s="139">
        <f>J271</f>
        <v>52202.15</v>
      </c>
      <c r="AR271" s="138" t="s">
        <v>134</v>
      </c>
      <c r="AT271" s="138" t="s">
        <v>130</v>
      </c>
      <c r="AU271" s="138" t="s">
        <v>85</v>
      </c>
      <c r="AY271" s="17" t="s">
        <v>128</v>
      </c>
      <c r="BE271" s="139">
        <f>IF(N271="základní",J271,0)</f>
        <v>52202.15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83</v>
      </c>
      <c r="BK271" s="139">
        <f>ROUND(I271*H271,2)</f>
        <v>52202.15</v>
      </c>
      <c r="BL271" s="17" t="s">
        <v>134</v>
      </c>
      <c r="BM271" s="138" t="s">
        <v>312</v>
      </c>
    </row>
    <row r="272" spans="2:65" s="1" customFormat="1" ht="48.75">
      <c r="B272" s="29"/>
      <c r="D272" s="140" t="s">
        <v>136</v>
      </c>
      <c r="F272" s="141" t="s">
        <v>313</v>
      </c>
      <c r="L272" s="29"/>
      <c r="M272" s="142"/>
      <c r="T272" s="53"/>
      <c r="AT272" s="17" t="s">
        <v>136</v>
      </c>
      <c r="AU272" s="17" t="s">
        <v>85</v>
      </c>
    </row>
    <row r="273" spans="2:65" s="11" customFormat="1" ht="25.9" customHeight="1">
      <c r="B273" s="114"/>
      <c r="D273" s="115" t="s">
        <v>75</v>
      </c>
      <c r="E273" s="116" t="s">
        <v>314</v>
      </c>
      <c r="F273" s="116" t="s">
        <v>315</v>
      </c>
      <c r="J273" s="117">
        <f>BK273</f>
        <v>451682.68000000005</v>
      </c>
      <c r="L273" s="114"/>
      <c r="M273" s="118"/>
      <c r="P273" s="119">
        <f>P274+P278+P294+P305+P325+P329+P342+P373</f>
        <v>151.12504300000001</v>
      </c>
      <c r="R273" s="119">
        <f>R274+R278+R294+R305+R325+R329+R342+R373</f>
        <v>2.1280035900000001</v>
      </c>
      <c r="T273" s="120">
        <f>T274+T278+T294+T305+T325+T329+T342+T373</f>
        <v>0</v>
      </c>
      <c r="AR273" s="115" t="s">
        <v>85</v>
      </c>
      <c r="AT273" s="121" t="s">
        <v>75</v>
      </c>
      <c r="AU273" s="121" t="s">
        <v>6</v>
      </c>
      <c r="AY273" s="115" t="s">
        <v>128</v>
      </c>
      <c r="BK273" s="122">
        <f>BK274+BK278+BK294+BK305+BK325+BK329+BK342+BK373</f>
        <v>451682.68000000005</v>
      </c>
    </row>
    <row r="274" spans="2:65" s="11" customFormat="1" ht="22.9" customHeight="1">
      <c r="B274" s="114"/>
      <c r="D274" s="115" t="s">
        <v>75</v>
      </c>
      <c r="E274" s="123" t="s">
        <v>316</v>
      </c>
      <c r="F274" s="123" t="s">
        <v>317</v>
      </c>
      <c r="J274" s="124">
        <f>BK274</f>
        <v>17241.599999999999</v>
      </c>
      <c r="L274" s="114"/>
      <c r="M274" s="118"/>
      <c r="P274" s="119">
        <f>SUM(P275:P277)</f>
        <v>0</v>
      </c>
      <c r="R274" s="119">
        <f>SUM(R275:R277)</f>
        <v>0</v>
      </c>
      <c r="T274" s="120">
        <f>SUM(T275:T277)</f>
        <v>0</v>
      </c>
      <c r="W274" s="139"/>
      <c r="AR274" s="115" t="s">
        <v>83</v>
      </c>
      <c r="AT274" s="121" t="s">
        <v>75</v>
      </c>
      <c r="AU274" s="121" t="s">
        <v>83</v>
      </c>
      <c r="AY274" s="115" t="s">
        <v>128</v>
      </c>
      <c r="BK274" s="122">
        <f>SUM(BK275:BK277)</f>
        <v>17241.599999999999</v>
      </c>
    </row>
    <row r="275" spans="2:65" s="1" customFormat="1" ht="21.75" customHeight="1">
      <c r="B275" s="125"/>
      <c r="C275" s="126" t="s">
        <v>318</v>
      </c>
      <c r="D275" s="126" t="s">
        <v>130</v>
      </c>
      <c r="E275" s="127" t="s">
        <v>319</v>
      </c>
      <c r="F275" s="128" t="s">
        <v>320</v>
      </c>
      <c r="G275" s="129" t="s">
        <v>321</v>
      </c>
      <c r="H275" s="130">
        <v>1</v>
      </c>
      <c r="I275" s="131">
        <v>17241.599999999999</v>
      </c>
      <c r="J275" s="132">
        <f>ROUND(I275*H275,2)</f>
        <v>17241.599999999999</v>
      </c>
      <c r="K275" s="133"/>
      <c r="L275" s="29"/>
      <c r="M275" s="134" t="s">
        <v>1</v>
      </c>
      <c r="N275" s="135" t="s">
        <v>41</v>
      </c>
      <c r="O275" s="136">
        <v>0</v>
      </c>
      <c r="P275" s="136">
        <f>O275*H275</f>
        <v>0</v>
      </c>
      <c r="Q275" s="136">
        <v>0</v>
      </c>
      <c r="R275" s="136">
        <f>Q275*H275</f>
        <v>0</v>
      </c>
      <c r="S275" s="136">
        <v>0</v>
      </c>
      <c r="T275" s="137">
        <f>S275*H275</f>
        <v>0</v>
      </c>
      <c r="W275" s="139">
        <f>J275</f>
        <v>17241.599999999999</v>
      </c>
      <c r="AR275" s="138" t="s">
        <v>134</v>
      </c>
      <c r="AT275" s="138" t="s">
        <v>130</v>
      </c>
      <c r="AU275" s="138" t="s">
        <v>85</v>
      </c>
      <c r="AY275" s="17" t="s">
        <v>128</v>
      </c>
      <c r="BE275" s="139">
        <f>IF(N275="základní",J275,0)</f>
        <v>17241.599999999999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83</v>
      </c>
      <c r="BK275" s="139">
        <f>ROUND(I275*H275,2)</f>
        <v>17241.599999999999</v>
      </c>
      <c r="BL275" s="17" t="s">
        <v>134</v>
      </c>
      <c r="BM275" s="138" t="s">
        <v>322</v>
      </c>
    </row>
    <row r="276" spans="2:65" s="1" customFormat="1">
      <c r="B276" s="29"/>
      <c r="D276" s="140" t="s">
        <v>136</v>
      </c>
      <c r="F276" s="141" t="s">
        <v>320</v>
      </c>
      <c r="L276" s="29"/>
      <c r="M276" s="142"/>
      <c r="T276" s="53"/>
      <c r="AT276" s="17" t="s">
        <v>136</v>
      </c>
      <c r="AU276" s="17" t="s">
        <v>85</v>
      </c>
    </row>
    <row r="277" spans="2:65" s="1" customFormat="1" ht="19.5">
      <c r="B277" s="29"/>
      <c r="D277" s="140" t="s">
        <v>185</v>
      </c>
      <c r="F277" s="160" t="s">
        <v>323</v>
      </c>
      <c r="L277" s="29"/>
      <c r="M277" s="142"/>
      <c r="T277" s="53"/>
      <c r="AT277" s="17" t="s">
        <v>185</v>
      </c>
      <c r="AU277" s="17" t="s">
        <v>85</v>
      </c>
    </row>
    <row r="278" spans="2:65" s="11" customFormat="1" ht="22.9" customHeight="1">
      <c r="B278" s="114"/>
      <c r="D278" s="115" t="s">
        <v>75</v>
      </c>
      <c r="E278" s="123" t="s">
        <v>324</v>
      </c>
      <c r="F278" s="123" t="s">
        <v>325</v>
      </c>
      <c r="J278" s="124">
        <f>BK278</f>
        <v>3433.44</v>
      </c>
      <c r="L278" s="114"/>
      <c r="M278" s="118"/>
      <c r="P278" s="119">
        <f>SUM(P279:P293)</f>
        <v>0</v>
      </c>
      <c r="R278" s="119">
        <f>SUM(R279:R293)</f>
        <v>0</v>
      </c>
      <c r="T278" s="120">
        <f>SUM(T279:T293)</f>
        <v>0</v>
      </c>
      <c r="AR278" s="115" t="s">
        <v>85</v>
      </c>
      <c r="AT278" s="121" t="s">
        <v>75</v>
      </c>
      <c r="AU278" s="121" t="s">
        <v>83</v>
      </c>
      <c r="AY278" s="115" t="s">
        <v>128</v>
      </c>
      <c r="BK278" s="122">
        <f>SUM(BK279:BK293)</f>
        <v>3433.44</v>
      </c>
    </row>
    <row r="279" spans="2:65" s="1" customFormat="1" ht="24.2" customHeight="1">
      <c r="B279" s="125"/>
      <c r="C279" s="126" t="s">
        <v>326</v>
      </c>
      <c r="D279" s="126" t="s">
        <v>130</v>
      </c>
      <c r="E279" s="127" t="s">
        <v>327</v>
      </c>
      <c r="F279" s="128" t="s">
        <v>328</v>
      </c>
      <c r="G279" s="129" t="s">
        <v>191</v>
      </c>
      <c r="H279" s="130">
        <v>30.35</v>
      </c>
      <c r="I279" s="131">
        <v>17.52</v>
      </c>
      <c r="J279" s="132">
        <f>ROUND(I279*H279,2)</f>
        <v>531.73</v>
      </c>
      <c r="K279" s="133"/>
      <c r="L279" s="29"/>
      <c r="M279" s="134" t="s">
        <v>1</v>
      </c>
      <c r="N279" s="135" t="s">
        <v>41</v>
      </c>
      <c r="O279" s="136">
        <v>0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V279" s="139">
        <f>ABS(J279)</f>
        <v>531.73</v>
      </c>
      <c r="AR279" s="138" t="s">
        <v>229</v>
      </c>
      <c r="AT279" s="138" t="s">
        <v>130</v>
      </c>
      <c r="AU279" s="138" t="s">
        <v>85</v>
      </c>
      <c r="AY279" s="17" t="s">
        <v>128</v>
      </c>
      <c r="BE279" s="139">
        <f>IF(N279="základní",J279,0)</f>
        <v>531.73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7" t="s">
        <v>83</v>
      </c>
      <c r="BK279" s="139">
        <f>ROUND(I279*H279,2)</f>
        <v>531.73</v>
      </c>
      <c r="BL279" s="17" t="s">
        <v>229</v>
      </c>
      <c r="BM279" s="138" t="s">
        <v>329</v>
      </c>
    </row>
    <row r="280" spans="2:65" s="1" customFormat="1" ht="19.5">
      <c r="B280" s="29"/>
      <c r="D280" s="140" t="s">
        <v>136</v>
      </c>
      <c r="F280" s="141" t="s">
        <v>330</v>
      </c>
      <c r="L280" s="29"/>
      <c r="M280" s="142"/>
      <c r="T280" s="53"/>
      <c r="AT280" s="17" t="s">
        <v>136</v>
      </c>
      <c r="AU280" s="17" t="s">
        <v>85</v>
      </c>
    </row>
    <row r="281" spans="2:65" s="1" customFormat="1" ht="19.5">
      <c r="B281" s="29"/>
      <c r="D281" s="140" t="s">
        <v>185</v>
      </c>
      <c r="F281" s="160" t="s">
        <v>331</v>
      </c>
      <c r="L281" s="29"/>
      <c r="M281" s="142"/>
      <c r="T281" s="53"/>
      <c r="AT281" s="17" t="s">
        <v>185</v>
      </c>
      <c r="AU281" s="17" t="s">
        <v>85</v>
      </c>
    </row>
    <row r="282" spans="2:65" s="12" customFormat="1">
      <c r="B282" s="143"/>
      <c r="D282" s="140" t="s">
        <v>138</v>
      </c>
      <c r="E282" s="144" t="s">
        <v>1</v>
      </c>
      <c r="F282" s="145" t="s">
        <v>332</v>
      </c>
      <c r="H282" s="144" t="s">
        <v>1</v>
      </c>
      <c r="L282" s="143"/>
      <c r="M282" s="146"/>
      <c r="T282" s="147"/>
      <c r="AT282" s="144" t="s">
        <v>138</v>
      </c>
      <c r="AU282" s="144" t="s">
        <v>85</v>
      </c>
      <c r="AV282" s="12" t="s">
        <v>83</v>
      </c>
      <c r="AW282" s="12" t="s">
        <v>30</v>
      </c>
      <c r="AX282" s="12" t="s">
        <v>6</v>
      </c>
      <c r="AY282" s="144" t="s">
        <v>128</v>
      </c>
    </row>
    <row r="283" spans="2:65" s="13" customFormat="1">
      <c r="B283" s="148"/>
      <c r="D283" s="140" t="s">
        <v>138</v>
      </c>
      <c r="E283" s="149" t="s">
        <v>1</v>
      </c>
      <c r="F283" s="150" t="s">
        <v>333</v>
      </c>
      <c r="H283" s="151">
        <v>12.81</v>
      </c>
      <c r="L283" s="148"/>
      <c r="M283" s="152"/>
      <c r="T283" s="153"/>
      <c r="AT283" s="149" t="s">
        <v>138</v>
      </c>
      <c r="AU283" s="149" t="s">
        <v>85</v>
      </c>
      <c r="AV283" s="13" t="s">
        <v>85</v>
      </c>
      <c r="AW283" s="13" t="s">
        <v>30</v>
      </c>
      <c r="AX283" s="13" t="s">
        <v>6</v>
      </c>
      <c r="AY283" s="149" t="s">
        <v>128</v>
      </c>
    </row>
    <row r="284" spans="2:65" s="13" customFormat="1">
      <c r="B284" s="148"/>
      <c r="D284" s="140" t="s">
        <v>138</v>
      </c>
      <c r="E284" s="149" t="s">
        <v>1</v>
      </c>
      <c r="F284" s="150" t="s">
        <v>334</v>
      </c>
      <c r="H284" s="151">
        <v>4.29</v>
      </c>
      <c r="L284" s="148"/>
      <c r="M284" s="152"/>
      <c r="T284" s="153"/>
      <c r="AT284" s="149" t="s">
        <v>138</v>
      </c>
      <c r="AU284" s="149" t="s">
        <v>85</v>
      </c>
      <c r="AV284" s="13" t="s">
        <v>85</v>
      </c>
      <c r="AW284" s="13" t="s">
        <v>30</v>
      </c>
      <c r="AX284" s="13" t="s">
        <v>6</v>
      </c>
      <c r="AY284" s="149" t="s">
        <v>128</v>
      </c>
    </row>
    <row r="285" spans="2:65" s="13" customFormat="1">
      <c r="B285" s="148"/>
      <c r="D285" s="140" t="s">
        <v>138</v>
      </c>
      <c r="E285" s="149" t="s">
        <v>1</v>
      </c>
      <c r="F285" s="150" t="s">
        <v>335</v>
      </c>
      <c r="H285" s="151">
        <v>13.25</v>
      </c>
      <c r="L285" s="148"/>
      <c r="M285" s="152"/>
      <c r="T285" s="153"/>
      <c r="AT285" s="149" t="s">
        <v>138</v>
      </c>
      <c r="AU285" s="149" t="s">
        <v>85</v>
      </c>
      <c r="AV285" s="13" t="s">
        <v>85</v>
      </c>
      <c r="AW285" s="13" t="s">
        <v>30</v>
      </c>
      <c r="AX285" s="13" t="s">
        <v>6</v>
      </c>
      <c r="AY285" s="149" t="s">
        <v>128</v>
      </c>
    </row>
    <row r="286" spans="2:65" s="14" customFormat="1">
      <c r="B286" s="154"/>
      <c r="D286" s="140" t="s">
        <v>138</v>
      </c>
      <c r="E286" s="155" t="s">
        <v>1</v>
      </c>
      <c r="F286" s="156" t="s">
        <v>142</v>
      </c>
      <c r="H286" s="157">
        <v>30.35</v>
      </c>
      <c r="L286" s="154"/>
      <c r="M286" s="158"/>
      <c r="T286" s="159"/>
      <c r="AT286" s="155" t="s">
        <v>138</v>
      </c>
      <c r="AU286" s="155" t="s">
        <v>85</v>
      </c>
      <c r="AV286" s="14" t="s">
        <v>134</v>
      </c>
      <c r="AW286" s="14" t="s">
        <v>30</v>
      </c>
      <c r="AX286" s="14" t="s">
        <v>83</v>
      </c>
      <c r="AY286" s="155" t="s">
        <v>128</v>
      </c>
    </row>
    <row r="287" spans="2:65" s="1" customFormat="1" ht="24.2" customHeight="1">
      <c r="B287" s="125"/>
      <c r="C287" s="161" t="s">
        <v>336</v>
      </c>
      <c r="D287" s="161" t="s">
        <v>195</v>
      </c>
      <c r="E287" s="162" t="s">
        <v>337</v>
      </c>
      <c r="F287" s="163" t="s">
        <v>338</v>
      </c>
      <c r="G287" s="164" t="s">
        <v>191</v>
      </c>
      <c r="H287" s="165">
        <v>33.384999999999998</v>
      </c>
      <c r="I287" s="166">
        <v>85.57</v>
      </c>
      <c r="J287" s="167">
        <f>ROUND(I287*H287,2)</f>
        <v>2856.75</v>
      </c>
      <c r="K287" s="168"/>
      <c r="L287" s="169"/>
      <c r="M287" s="170" t="s">
        <v>1</v>
      </c>
      <c r="N287" s="171" t="s">
        <v>41</v>
      </c>
      <c r="O287" s="136">
        <v>0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V287" s="139">
        <f>ABS(J287)</f>
        <v>2856.75</v>
      </c>
      <c r="AR287" s="138" t="s">
        <v>336</v>
      </c>
      <c r="AT287" s="138" t="s">
        <v>195</v>
      </c>
      <c r="AU287" s="138" t="s">
        <v>85</v>
      </c>
      <c r="AY287" s="17" t="s">
        <v>128</v>
      </c>
      <c r="BE287" s="139">
        <f>IF(N287="základní",J287,0)</f>
        <v>2856.75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83</v>
      </c>
      <c r="BK287" s="139">
        <f>ROUND(I287*H287,2)</f>
        <v>2856.75</v>
      </c>
      <c r="BL287" s="17" t="s">
        <v>229</v>
      </c>
      <c r="BM287" s="138" t="s">
        <v>339</v>
      </c>
    </row>
    <row r="288" spans="2:65" s="1" customFormat="1">
      <c r="B288" s="29"/>
      <c r="D288" s="140" t="s">
        <v>136</v>
      </c>
      <c r="F288" s="141" t="s">
        <v>338</v>
      </c>
      <c r="L288" s="29"/>
      <c r="M288" s="142"/>
      <c r="T288" s="53"/>
      <c r="AT288" s="17" t="s">
        <v>136</v>
      </c>
      <c r="AU288" s="17" t="s">
        <v>85</v>
      </c>
    </row>
    <row r="289" spans="2:65" s="1" customFormat="1" ht="19.5">
      <c r="B289" s="29"/>
      <c r="D289" s="140" t="s">
        <v>185</v>
      </c>
      <c r="F289" s="160" t="s">
        <v>331</v>
      </c>
      <c r="L289" s="29"/>
      <c r="M289" s="142"/>
      <c r="T289" s="53"/>
      <c r="AT289" s="17" t="s">
        <v>185</v>
      </c>
      <c r="AU289" s="17" t="s">
        <v>85</v>
      </c>
    </row>
    <row r="290" spans="2:65" s="13" customFormat="1">
      <c r="B290" s="148"/>
      <c r="D290" s="140" t="s">
        <v>138</v>
      </c>
      <c r="E290" s="149" t="s">
        <v>1</v>
      </c>
      <c r="F290" s="150" t="s">
        <v>340</v>
      </c>
      <c r="H290" s="151">
        <v>33.384999999999998</v>
      </c>
      <c r="L290" s="148"/>
      <c r="M290" s="152"/>
      <c r="T290" s="153"/>
      <c r="AT290" s="149" t="s">
        <v>138</v>
      </c>
      <c r="AU290" s="149" t="s">
        <v>85</v>
      </c>
      <c r="AV290" s="13" t="s">
        <v>85</v>
      </c>
      <c r="AW290" s="13" t="s">
        <v>30</v>
      </c>
      <c r="AX290" s="13" t="s">
        <v>6</v>
      </c>
      <c r="AY290" s="149" t="s">
        <v>128</v>
      </c>
    </row>
    <row r="291" spans="2:65" s="14" customFormat="1">
      <c r="B291" s="154"/>
      <c r="D291" s="140" t="s">
        <v>138</v>
      </c>
      <c r="E291" s="155" t="s">
        <v>1</v>
      </c>
      <c r="F291" s="156" t="s">
        <v>142</v>
      </c>
      <c r="H291" s="157">
        <v>33.384999999999998</v>
      </c>
      <c r="L291" s="154"/>
      <c r="M291" s="158"/>
      <c r="T291" s="159"/>
      <c r="AT291" s="155" t="s">
        <v>138</v>
      </c>
      <c r="AU291" s="155" t="s">
        <v>85</v>
      </c>
      <c r="AV291" s="14" t="s">
        <v>134</v>
      </c>
      <c r="AW291" s="14" t="s">
        <v>30</v>
      </c>
      <c r="AX291" s="14" t="s">
        <v>83</v>
      </c>
      <c r="AY291" s="155" t="s">
        <v>128</v>
      </c>
    </row>
    <row r="292" spans="2:65" s="1" customFormat="1" ht="24.2" customHeight="1">
      <c r="B292" s="125"/>
      <c r="C292" s="126" t="s">
        <v>341</v>
      </c>
      <c r="D292" s="126" t="s">
        <v>130</v>
      </c>
      <c r="E292" s="127" t="s">
        <v>342</v>
      </c>
      <c r="F292" s="128" t="s">
        <v>343</v>
      </c>
      <c r="G292" s="129" t="s">
        <v>178</v>
      </c>
      <c r="H292" s="130">
        <v>2.9000000000000001E-2</v>
      </c>
      <c r="I292" s="131">
        <v>1550.4</v>
      </c>
      <c r="J292" s="132">
        <f>ROUND(I292*H292,2)</f>
        <v>44.96</v>
      </c>
      <c r="K292" s="133"/>
      <c r="L292" s="29"/>
      <c r="M292" s="134" t="s">
        <v>1</v>
      </c>
      <c r="N292" s="135" t="s">
        <v>41</v>
      </c>
      <c r="O292" s="136">
        <v>0</v>
      </c>
      <c r="P292" s="136">
        <f>O292*H292</f>
        <v>0</v>
      </c>
      <c r="Q292" s="136">
        <v>0</v>
      </c>
      <c r="R292" s="136">
        <f>Q292*H292</f>
        <v>0</v>
      </c>
      <c r="S292" s="136">
        <v>0</v>
      </c>
      <c r="T292" s="137">
        <f>S292*H292</f>
        <v>0</v>
      </c>
      <c r="V292" s="139">
        <f>ABS(J292)</f>
        <v>44.96</v>
      </c>
      <c r="AR292" s="138" t="s">
        <v>229</v>
      </c>
      <c r="AT292" s="138" t="s">
        <v>130</v>
      </c>
      <c r="AU292" s="138" t="s">
        <v>85</v>
      </c>
      <c r="AY292" s="17" t="s">
        <v>128</v>
      </c>
      <c r="BE292" s="139">
        <f>IF(N292="základní",J292,0)</f>
        <v>44.96</v>
      </c>
      <c r="BF292" s="139">
        <f>IF(N292="snížená",J292,0)</f>
        <v>0</v>
      </c>
      <c r="BG292" s="139">
        <f>IF(N292="zákl. přenesená",J292,0)</f>
        <v>0</v>
      </c>
      <c r="BH292" s="139">
        <f>IF(N292="sníž. přenesená",J292,0)</f>
        <v>0</v>
      </c>
      <c r="BI292" s="139">
        <f>IF(N292="nulová",J292,0)</f>
        <v>0</v>
      </c>
      <c r="BJ292" s="17" t="s">
        <v>83</v>
      </c>
      <c r="BK292" s="139">
        <f>ROUND(I292*H292,2)</f>
        <v>44.96</v>
      </c>
      <c r="BL292" s="17" t="s">
        <v>229</v>
      </c>
      <c r="BM292" s="138" t="s">
        <v>344</v>
      </c>
    </row>
    <row r="293" spans="2:65" s="1" customFormat="1" ht="29.25">
      <c r="B293" s="29"/>
      <c r="D293" s="140" t="s">
        <v>136</v>
      </c>
      <c r="F293" s="141" t="s">
        <v>345</v>
      </c>
      <c r="L293" s="29"/>
      <c r="M293" s="142"/>
      <c r="T293" s="53"/>
      <c r="AT293" s="17" t="s">
        <v>136</v>
      </c>
      <c r="AU293" s="17" t="s">
        <v>85</v>
      </c>
    </row>
    <row r="294" spans="2:65" s="11" customFormat="1" ht="22.9" customHeight="1">
      <c r="B294" s="114"/>
      <c r="D294" s="115" t="s">
        <v>75</v>
      </c>
      <c r="E294" s="123" t="s">
        <v>346</v>
      </c>
      <c r="F294" s="123" t="s">
        <v>347</v>
      </c>
      <c r="J294" s="124">
        <f>BK294</f>
        <v>7167.8200000000006</v>
      </c>
      <c r="L294" s="114"/>
      <c r="M294" s="118"/>
      <c r="P294" s="119">
        <f>SUM(P295:P304)</f>
        <v>5.1681189999999999</v>
      </c>
      <c r="R294" s="119">
        <f>SUM(R295:R304)</f>
        <v>3.89025E-2</v>
      </c>
      <c r="T294" s="120">
        <f>SUM(T295:T304)</f>
        <v>0</v>
      </c>
      <c r="AR294" s="115" t="s">
        <v>85</v>
      </c>
      <c r="AT294" s="121" t="s">
        <v>75</v>
      </c>
      <c r="AU294" s="121" t="s">
        <v>83</v>
      </c>
      <c r="AY294" s="115" t="s">
        <v>128</v>
      </c>
      <c r="BK294" s="122">
        <f>SUM(BK295:BK304)</f>
        <v>7167.8200000000006</v>
      </c>
    </row>
    <row r="295" spans="2:65" s="1" customFormat="1" ht="24.2" customHeight="1">
      <c r="B295" s="125"/>
      <c r="C295" s="126" t="s">
        <v>348</v>
      </c>
      <c r="D295" s="126" t="s">
        <v>130</v>
      </c>
      <c r="E295" s="127" t="s">
        <v>349</v>
      </c>
      <c r="F295" s="128" t="s">
        <v>350</v>
      </c>
      <c r="G295" s="129" t="s">
        <v>275</v>
      </c>
      <c r="H295" s="130">
        <v>47.5</v>
      </c>
      <c r="I295" s="131">
        <v>62.3</v>
      </c>
      <c r="J295" s="132">
        <f>ROUND(I295*H295,2)</f>
        <v>2959.25</v>
      </c>
      <c r="K295" s="133"/>
      <c r="L295" s="29"/>
      <c r="M295" s="134" t="s">
        <v>1</v>
      </c>
      <c r="N295" s="135" t="s">
        <v>41</v>
      </c>
      <c r="O295" s="136">
        <v>0.1</v>
      </c>
      <c r="P295" s="136">
        <f>O295*H295</f>
        <v>4.75</v>
      </c>
      <c r="Q295" s="136">
        <v>0</v>
      </c>
      <c r="R295" s="136">
        <f>Q295*H295</f>
        <v>0</v>
      </c>
      <c r="S295" s="136">
        <v>0</v>
      </c>
      <c r="T295" s="137">
        <f>S295*H295</f>
        <v>0</v>
      </c>
      <c r="V295" s="139">
        <f>ABS(J295)</f>
        <v>2959.25</v>
      </c>
      <c r="AR295" s="138" t="s">
        <v>229</v>
      </c>
      <c r="AT295" s="138" t="s">
        <v>130</v>
      </c>
      <c r="AU295" s="138" t="s">
        <v>85</v>
      </c>
      <c r="AY295" s="17" t="s">
        <v>128</v>
      </c>
      <c r="BE295" s="139">
        <f>IF(N295="základní",J295,0)</f>
        <v>2959.25</v>
      </c>
      <c r="BF295" s="139">
        <f>IF(N295="snížená",J295,0)</f>
        <v>0</v>
      </c>
      <c r="BG295" s="139">
        <f>IF(N295="zákl. přenesená",J295,0)</f>
        <v>0</v>
      </c>
      <c r="BH295" s="139">
        <f>IF(N295="sníž. přenesená",J295,0)</f>
        <v>0</v>
      </c>
      <c r="BI295" s="139">
        <f>IF(N295="nulová",J295,0)</f>
        <v>0</v>
      </c>
      <c r="BJ295" s="17" t="s">
        <v>83</v>
      </c>
      <c r="BK295" s="139">
        <f>ROUND(I295*H295,2)</f>
        <v>2959.25</v>
      </c>
      <c r="BL295" s="17" t="s">
        <v>229</v>
      </c>
      <c r="BM295" s="138" t="s">
        <v>351</v>
      </c>
    </row>
    <row r="296" spans="2:65" s="1" customFormat="1" ht="19.5">
      <c r="B296" s="29"/>
      <c r="D296" s="140" t="s">
        <v>136</v>
      </c>
      <c r="F296" s="141" t="s">
        <v>352</v>
      </c>
      <c r="L296" s="29"/>
      <c r="M296" s="142"/>
      <c r="T296" s="53"/>
      <c r="AT296" s="17" t="s">
        <v>136</v>
      </c>
      <c r="AU296" s="17" t="s">
        <v>85</v>
      </c>
    </row>
    <row r="297" spans="2:65" s="1" customFormat="1" ht="19.5">
      <c r="B297" s="29"/>
      <c r="D297" s="140" t="s">
        <v>185</v>
      </c>
      <c r="F297" s="160" t="s">
        <v>323</v>
      </c>
      <c r="L297" s="29"/>
      <c r="M297" s="142"/>
      <c r="T297" s="53"/>
      <c r="AT297" s="17" t="s">
        <v>185</v>
      </c>
      <c r="AU297" s="17" t="s">
        <v>85</v>
      </c>
    </row>
    <row r="298" spans="2:65" s="13" customFormat="1">
      <c r="B298" s="148"/>
      <c r="D298" s="140" t="s">
        <v>138</v>
      </c>
      <c r="E298" s="149" t="s">
        <v>1</v>
      </c>
      <c r="F298" s="150" t="s">
        <v>353</v>
      </c>
      <c r="H298" s="151">
        <v>47.5</v>
      </c>
      <c r="L298" s="148"/>
      <c r="M298" s="152"/>
      <c r="T298" s="153"/>
      <c r="AT298" s="149" t="s">
        <v>138</v>
      </c>
      <c r="AU298" s="149" t="s">
        <v>85</v>
      </c>
      <c r="AV298" s="13" t="s">
        <v>85</v>
      </c>
      <c r="AW298" s="13" t="s">
        <v>30</v>
      </c>
      <c r="AX298" s="13" t="s">
        <v>83</v>
      </c>
      <c r="AY298" s="149" t="s">
        <v>128</v>
      </c>
    </row>
    <row r="299" spans="2:65" s="1" customFormat="1" ht="24.2" customHeight="1">
      <c r="B299" s="125"/>
      <c r="C299" s="161" t="s">
        <v>354</v>
      </c>
      <c r="D299" s="161" t="s">
        <v>195</v>
      </c>
      <c r="E299" s="162" t="s">
        <v>355</v>
      </c>
      <c r="F299" s="163" t="s">
        <v>356</v>
      </c>
      <c r="G299" s="164" t="s">
        <v>275</v>
      </c>
      <c r="H299" s="165">
        <v>49.875</v>
      </c>
      <c r="I299" s="166">
        <v>79.8</v>
      </c>
      <c r="J299" s="167">
        <f>ROUND(I299*H299,2)</f>
        <v>3980.03</v>
      </c>
      <c r="K299" s="168"/>
      <c r="L299" s="169"/>
      <c r="M299" s="170" t="s">
        <v>1</v>
      </c>
      <c r="N299" s="171" t="s">
        <v>41</v>
      </c>
      <c r="O299" s="136">
        <v>0</v>
      </c>
      <c r="P299" s="136">
        <f>O299*H299</f>
        <v>0</v>
      </c>
      <c r="Q299" s="136">
        <v>7.7999999999999999E-4</v>
      </c>
      <c r="R299" s="136">
        <f>Q299*H299</f>
        <v>3.89025E-2</v>
      </c>
      <c r="S299" s="136">
        <v>0</v>
      </c>
      <c r="T299" s="137">
        <f>S299*H299</f>
        <v>0</v>
      </c>
      <c r="V299" s="139">
        <f>ABS(J299)</f>
        <v>3980.03</v>
      </c>
      <c r="AR299" s="138" t="s">
        <v>336</v>
      </c>
      <c r="AT299" s="138" t="s">
        <v>195</v>
      </c>
      <c r="AU299" s="138" t="s">
        <v>85</v>
      </c>
      <c r="AY299" s="17" t="s">
        <v>128</v>
      </c>
      <c r="BE299" s="139">
        <f>IF(N299="základní",J299,0)</f>
        <v>3980.03</v>
      </c>
      <c r="BF299" s="139">
        <f>IF(N299="snížená",J299,0)</f>
        <v>0</v>
      </c>
      <c r="BG299" s="139">
        <f>IF(N299="zákl. přenesená",J299,0)</f>
        <v>0</v>
      </c>
      <c r="BH299" s="139">
        <f>IF(N299="sníž. přenesená",J299,0)</f>
        <v>0</v>
      </c>
      <c r="BI299" s="139">
        <f>IF(N299="nulová",J299,0)</f>
        <v>0</v>
      </c>
      <c r="BJ299" s="17" t="s">
        <v>83</v>
      </c>
      <c r="BK299" s="139">
        <f>ROUND(I299*H299,2)</f>
        <v>3980.03</v>
      </c>
      <c r="BL299" s="17" t="s">
        <v>229</v>
      </c>
      <c r="BM299" s="138" t="s">
        <v>357</v>
      </c>
    </row>
    <row r="300" spans="2:65" s="1" customFormat="1" ht="19.5">
      <c r="B300" s="29"/>
      <c r="D300" s="140" t="s">
        <v>136</v>
      </c>
      <c r="F300" s="141" t="s">
        <v>356</v>
      </c>
      <c r="L300" s="29"/>
      <c r="M300" s="142"/>
      <c r="T300" s="53"/>
      <c r="AT300" s="17" t="s">
        <v>136</v>
      </c>
      <c r="AU300" s="17" t="s">
        <v>85</v>
      </c>
    </row>
    <row r="301" spans="2:65" s="1" customFormat="1" ht="19.5">
      <c r="B301" s="29"/>
      <c r="D301" s="140" t="s">
        <v>185</v>
      </c>
      <c r="F301" s="160" t="s">
        <v>323</v>
      </c>
      <c r="L301" s="29"/>
      <c r="M301" s="142"/>
      <c r="T301" s="53"/>
      <c r="AT301" s="17" t="s">
        <v>185</v>
      </c>
      <c r="AU301" s="17" t="s">
        <v>85</v>
      </c>
    </row>
    <row r="302" spans="2:65" s="13" customFormat="1">
      <c r="B302" s="148"/>
      <c r="D302" s="140" t="s">
        <v>138</v>
      </c>
      <c r="F302" s="150" t="s">
        <v>358</v>
      </c>
      <c r="H302" s="151">
        <v>49.875</v>
      </c>
      <c r="L302" s="148"/>
      <c r="M302" s="152"/>
      <c r="T302" s="153"/>
      <c r="AT302" s="149" t="s">
        <v>138</v>
      </c>
      <c r="AU302" s="149" t="s">
        <v>85</v>
      </c>
      <c r="AV302" s="13" t="s">
        <v>85</v>
      </c>
      <c r="AW302" s="13" t="s">
        <v>3</v>
      </c>
      <c r="AX302" s="13" t="s">
        <v>83</v>
      </c>
      <c r="AY302" s="149" t="s">
        <v>128</v>
      </c>
    </row>
    <row r="303" spans="2:65" s="1" customFormat="1" ht="24.2" customHeight="1">
      <c r="B303" s="125"/>
      <c r="C303" s="126" t="s">
        <v>359</v>
      </c>
      <c r="D303" s="126" t="s">
        <v>130</v>
      </c>
      <c r="E303" s="127" t="s">
        <v>360</v>
      </c>
      <c r="F303" s="128" t="s">
        <v>361</v>
      </c>
      <c r="G303" s="129" t="s">
        <v>178</v>
      </c>
      <c r="H303" s="130">
        <v>3.9E-2</v>
      </c>
      <c r="I303" s="131">
        <v>5860</v>
      </c>
      <c r="J303" s="132">
        <f>ROUND(I303*H303,2)</f>
        <v>228.54</v>
      </c>
      <c r="K303" s="133"/>
      <c r="L303" s="29"/>
      <c r="M303" s="134" t="s">
        <v>1</v>
      </c>
      <c r="N303" s="135" t="s">
        <v>41</v>
      </c>
      <c r="O303" s="136">
        <v>10.721</v>
      </c>
      <c r="P303" s="136">
        <f>O303*H303</f>
        <v>0.41811900000000002</v>
      </c>
      <c r="Q303" s="136">
        <v>0</v>
      </c>
      <c r="R303" s="136">
        <f>Q303*H303</f>
        <v>0</v>
      </c>
      <c r="S303" s="136">
        <v>0</v>
      </c>
      <c r="T303" s="137">
        <f>S303*H303</f>
        <v>0</v>
      </c>
      <c r="V303" s="139">
        <f>ABS(J303)</f>
        <v>228.54</v>
      </c>
      <c r="AR303" s="138" t="s">
        <v>229</v>
      </c>
      <c r="AT303" s="138" t="s">
        <v>130</v>
      </c>
      <c r="AU303" s="138" t="s">
        <v>85</v>
      </c>
      <c r="AY303" s="17" t="s">
        <v>128</v>
      </c>
      <c r="BE303" s="139">
        <f>IF(N303="základní",J303,0)</f>
        <v>228.54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83</v>
      </c>
      <c r="BK303" s="139">
        <f>ROUND(I303*H303,2)</f>
        <v>228.54</v>
      </c>
      <c r="BL303" s="17" t="s">
        <v>229</v>
      </c>
      <c r="BM303" s="138" t="s">
        <v>362</v>
      </c>
    </row>
    <row r="304" spans="2:65" s="1" customFormat="1" ht="29.25">
      <c r="B304" s="29"/>
      <c r="D304" s="140" t="s">
        <v>136</v>
      </c>
      <c r="F304" s="141" t="s">
        <v>363</v>
      </c>
      <c r="L304" s="29"/>
      <c r="M304" s="142"/>
      <c r="T304" s="53"/>
      <c r="AT304" s="17" t="s">
        <v>136</v>
      </c>
      <c r="AU304" s="17" t="s">
        <v>85</v>
      </c>
    </row>
    <row r="305" spans="2:65" s="11" customFormat="1" ht="22.9" customHeight="1">
      <c r="B305" s="114"/>
      <c r="D305" s="115" t="s">
        <v>75</v>
      </c>
      <c r="E305" s="123" t="s">
        <v>364</v>
      </c>
      <c r="F305" s="123" t="s">
        <v>365</v>
      </c>
      <c r="J305" s="124">
        <f>BK305</f>
        <v>14705.13</v>
      </c>
      <c r="L305" s="114"/>
      <c r="M305" s="118"/>
      <c r="P305" s="119">
        <f>SUM(P306:P324)</f>
        <v>6.8876339999999994</v>
      </c>
      <c r="R305" s="119">
        <f>SUM(R306:R324)</f>
        <v>0.36138378999999998</v>
      </c>
      <c r="T305" s="120">
        <f>SUM(T306:T324)</f>
        <v>0</v>
      </c>
      <c r="AR305" s="115" t="s">
        <v>85</v>
      </c>
      <c r="AT305" s="121" t="s">
        <v>75</v>
      </c>
      <c r="AU305" s="121" t="s">
        <v>83</v>
      </c>
      <c r="AY305" s="115" t="s">
        <v>128</v>
      </c>
      <c r="BK305" s="122">
        <f>SUM(BK306:BK324)</f>
        <v>14705.13</v>
      </c>
    </row>
    <row r="306" spans="2:65" s="1" customFormat="1" ht="33" customHeight="1">
      <c r="B306" s="125"/>
      <c r="C306" s="126" t="s">
        <v>366</v>
      </c>
      <c r="D306" s="126" t="s">
        <v>130</v>
      </c>
      <c r="E306" s="127" t="s">
        <v>367</v>
      </c>
      <c r="F306" s="128" t="s">
        <v>368</v>
      </c>
      <c r="G306" s="129" t="s">
        <v>191</v>
      </c>
      <c r="H306" s="130">
        <v>8.8529999999999998</v>
      </c>
      <c r="I306" s="131">
        <v>39</v>
      </c>
      <c r="J306" s="132">
        <f>ROUND(I306*H306,2)</f>
        <v>345.27</v>
      </c>
      <c r="K306" s="133"/>
      <c r="L306" s="29"/>
      <c r="M306" s="134" t="s">
        <v>1</v>
      </c>
      <c r="N306" s="135" t="s">
        <v>41</v>
      </c>
      <c r="O306" s="136">
        <v>6.8000000000000005E-2</v>
      </c>
      <c r="P306" s="136">
        <f>O306*H306</f>
        <v>0.60200399999999998</v>
      </c>
      <c r="Q306" s="136">
        <v>0</v>
      </c>
      <c r="R306" s="136">
        <f>Q306*H306</f>
        <v>0</v>
      </c>
      <c r="S306" s="136">
        <v>0</v>
      </c>
      <c r="T306" s="137">
        <f>S306*H306</f>
        <v>0</v>
      </c>
      <c r="W306" s="139">
        <f>J306</f>
        <v>345.27</v>
      </c>
      <c r="AR306" s="138" t="s">
        <v>229</v>
      </c>
      <c r="AT306" s="138" t="s">
        <v>130</v>
      </c>
      <c r="AU306" s="138" t="s">
        <v>85</v>
      </c>
      <c r="AY306" s="17" t="s">
        <v>128</v>
      </c>
      <c r="BE306" s="139">
        <f>IF(N306="základní",J306,0)</f>
        <v>345.27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83</v>
      </c>
      <c r="BK306" s="139">
        <f>ROUND(I306*H306,2)</f>
        <v>345.27</v>
      </c>
      <c r="BL306" s="17" t="s">
        <v>229</v>
      </c>
      <c r="BM306" s="138" t="s">
        <v>369</v>
      </c>
    </row>
    <row r="307" spans="2:65" s="1" customFormat="1" ht="19.5">
      <c r="B307" s="29"/>
      <c r="D307" s="140" t="s">
        <v>136</v>
      </c>
      <c r="F307" s="141" t="s">
        <v>370</v>
      </c>
      <c r="L307" s="29"/>
      <c r="M307" s="142"/>
      <c r="T307" s="53"/>
      <c r="AT307" s="17" t="s">
        <v>136</v>
      </c>
      <c r="AU307" s="17" t="s">
        <v>85</v>
      </c>
    </row>
    <row r="308" spans="2:65" s="1" customFormat="1" ht="19.5">
      <c r="B308" s="29"/>
      <c r="D308" s="140" t="s">
        <v>185</v>
      </c>
      <c r="F308" s="160" t="s">
        <v>323</v>
      </c>
      <c r="L308" s="29"/>
      <c r="M308" s="142"/>
      <c r="T308" s="53"/>
      <c r="AT308" s="17" t="s">
        <v>185</v>
      </c>
      <c r="AU308" s="17" t="s">
        <v>85</v>
      </c>
    </row>
    <row r="309" spans="2:65" s="13" customFormat="1">
      <c r="B309" s="148"/>
      <c r="D309" s="140" t="s">
        <v>138</v>
      </c>
      <c r="E309" s="149" t="s">
        <v>1</v>
      </c>
      <c r="F309" s="150" t="s">
        <v>371</v>
      </c>
      <c r="H309" s="151">
        <v>8.8529999999999998</v>
      </c>
      <c r="L309" s="148"/>
      <c r="M309" s="152"/>
      <c r="T309" s="153"/>
      <c r="AT309" s="149" t="s">
        <v>138</v>
      </c>
      <c r="AU309" s="149" t="s">
        <v>85</v>
      </c>
      <c r="AV309" s="13" t="s">
        <v>85</v>
      </c>
      <c r="AW309" s="13" t="s">
        <v>30</v>
      </c>
      <c r="AX309" s="13" t="s">
        <v>6</v>
      </c>
      <c r="AY309" s="149" t="s">
        <v>128</v>
      </c>
    </row>
    <row r="310" spans="2:65" s="14" customFormat="1">
      <c r="B310" s="154"/>
      <c r="D310" s="140" t="s">
        <v>138</v>
      </c>
      <c r="E310" s="155" t="s">
        <v>1</v>
      </c>
      <c r="F310" s="156" t="s">
        <v>142</v>
      </c>
      <c r="H310" s="157">
        <v>8.8529999999999998</v>
      </c>
      <c r="L310" s="154"/>
      <c r="M310" s="158"/>
      <c r="T310" s="159"/>
      <c r="AT310" s="155" t="s">
        <v>138</v>
      </c>
      <c r="AU310" s="155" t="s">
        <v>85</v>
      </c>
      <c r="AV310" s="14" t="s">
        <v>134</v>
      </c>
      <c r="AW310" s="14" t="s">
        <v>30</v>
      </c>
      <c r="AX310" s="14" t="s">
        <v>83</v>
      </c>
      <c r="AY310" s="155" t="s">
        <v>128</v>
      </c>
    </row>
    <row r="311" spans="2:65" s="1" customFormat="1" ht="16.5" customHeight="1">
      <c r="B311" s="125"/>
      <c r="C311" s="161" t="s">
        <v>372</v>
      </c>
      <c r="D311" s="161" t="s">
        <v>195</v>
      </c>
      <c r="E311" s="162" t="s">
        <v>373</v>
      </c>
      <c r="F311" s="163" t="s">
        <v>374</v>
      </c>
      <c r="G311" s="164" t="s">
        <v>133</v>
      </c>
      <c r="H311" s="165">
        <v>0.311</v>
      </c>
      <c r="I311" s="166">
        <v>10200</v>
      </c>
      <c r="J311" s="167">
        <f>ROUND(I311*H311,2)</f>
        <v>3172.2</v>
      </c>
      <c r="K311" s="168"/>
      <c r="L311" s="169"/>
      <c r="M311" s="170" t="s">
        <v>1</v>
      </c>
      <c r="N311" s="171" t="s">
        <v>41</v>
      </c>
      <c r="O311" s="136">
        <v>0</v>
      </c>
      <c r="P311" s="136">
        <f>O311*H311</f>
        <v>0</v>
      </c>
      <c r="Q311" s="136">
        <v>0.55000000000000004</v>
      </c>
      <c r="R311" s="136">
        <f>Q311*H311</f>
        <v>0.17105000000000001</v>
      </c>
      <c r="S311" s="136">
        <v>0</v>
      </c>
      <c r="T311" s="137">
        <f>S311*H311</f>
        <v>0</v>
      </c>
      <c r="W311" s="139">
        <f>J311</f>
        <v>3172.2</v>
      </c>
      <c r="AR311" s="138" t="s">
        <v>336</v>
      </c>
      <c r="AT311" s="138" t="s">
        <v>195</v>
      </c>
      <c r="AU311" s="138" t="s">
        <v>85</v>
      </c>
      <c r="AY311" s="17" t="s">
        <v>128</v>
      </c>
      <c r="BE311" s="139">
        <f>IF(N311="základní",J311,0)</f>
        <v>3172.2</v>
      </c>
      <c r="BF311" s="139">
        <f>IF(N311="snížená",J311,0)</f>
        <v>0</v>
      </c>
      <c r="BG311" s="139">
        <f>IF(N311="zákl. přenesená",J311,0)</f>
        <v>0</v>
      </c>
      <c r="BH311" s="139">
        <f>IF(N311="sníž. přenesená",J311,0)</f>
        <v>0</v>
      </c>
      <c r="BI311" s="139">
        <f>IF(N311="nulová",J311,0)</f>
        <v>0</v>
      </c>
      <c r="BJ311" s="17" t="s">
        <v>83</v>
      </c>
      <c r="BK311" s="139">
        <f>ROUND(I311*H311,2)</f>
        <v>3172.2</v>
      </c>
      <c r="BL311" s="17" t="s">
        <v>229</v>
      </c>
      <c r="BM311" s="138" t="s">
        <v>375</v>
      </c>
    </row>
    <row r="312" spans="2:65" s="1" customFormat="1">
      <c r="B312" s="29"/>
      <c r="D312" s="140" t="s">
        <v>136</v>
      </c>
      <c r="F312" s="141" t="s">
        <v>374</v>
      </c>
      <c r="L312" s="29"/>
      <c r="M312" s="142"/>
      <c r="T312" s="53"/>
      <c r="AT312" s="17" t="s">
        <v>136</v>
      </c>
      <c r="AU312" s="17" t="s">
        <v>85</v>
      </c>
    </row>
    <row r="313" spans="2:65" s="1" customFormat="1" ht="19.5">
      <c r="B313" s="29"/>
      <c r="D313" s="140" t="s">
        <v>185</v>
      </c>
      <c r="F313" s="160" t="s">
        <v>323</v>
      </c>
      <c r="L313" s="29"/>
      <c r="M313" s="142"/>
      <c r="T313" s="53"/>
      <c r="AT313" s="17" t="s">
        <v>185</v>
      </c>
      <c r="AU313" s="17" t="s">
        <v>85</v>
      </c>
    </row>
    <row r="314" spans="2:65" s="13" customFormat="1">
      <c r="B314" s="148"/>
      <c r="D314" s="140" t="s">
        <v>138</v>
      </c>
      <c r="E314" s="149" t="s">
        <v>1</v>
      </c>
      <c r="F314" s="150" t="s">
        <v>376</v>
      </c>
      <c r="H314" s="151">
        <v>0.28299999999999997</v>
      </c>
      <c r="L314" s="148"/>
      <c r="M314" s="152"/>
      <c r="T314" s="153"/>
      <c r="AT314" s="149" t="s">
        <v>138</v>
      </c>
      <c r="AU314" s="149" t="s">
        <v>85</v>
      </c>
      <c r="AV314" s="13" t="s">
        <v>85</v>
      </c>
      <c r="AW314" s="13" t="s">
        <v>30</v>
      </c>
      <c r="AX314" s="13" t="s">
        <v>6</v>
      </c>
      <c r="AY314" s="149" t="s">
        <v>128</v>
      </c>
    </row>
    <row r="315" spans="2:65" s="14" customFormat="1">
      <c r="B315" s="154"/>
      <c r="D315" s="140" t="s">
        <v>138</v>
      </c>
      <c r="E315" s="155" t="s">
        <v>1</v>
      </c>
      <c r="F315" s="156" t="s">
        <v>142</v>
      </c>
      <c r="H315" s="157">
        <v>0.28299999999999997</v>
      </c>
      <c r="L315" s="154"/>
      <c r="M315" s="158"/>
      <c r="T315" s="159"/>
      <c r="AT315" s="155" t="s">
        <v>138</v>
      </c>
      <c r="AU315" s="155" t="s">
        <v>85</v>
      </c>
      <c r="AV315" s="14" t="s">
        <v>134</v>
      </c>
      <c r="AW315" s="14" t="s">
        <v>30</v>
      </c>
      <c r="AX315" s="14" t="s">
        <v>6</v>
      </c>
      <c r="AY315" s="155" t="s">
        <v>128</v>
      </c>
    </row>
    <row r="316" spans="2:65" s="13" customFormat="1">
      <c r="B316" s="148"/>
      <c r="D316" s="140" t="s">
        <v>138</v>
      </c>
      <c r="E316" s="149" t="s">
        <v>1</v>
      </c>
      <c r="F316" s="150" t="s">
        <v>377</v>
      </c>
      <c r="H316" s="151">
        <v>0.311</v>
      </c>
      <c r="L316" s="148"/>
      <c r="M316" s="152"/>
      <c r="T316" s="153"/>
      <c r="AT316" s="149" t="s">
        <v>138</v>
      </c>
      <c r="AU316" s="149" t="s">
        <v>85</v>
      </c>
      <c r="AV316" s="13" t="s">
        <v>85</v>
      </c>
      <c r="AW316" s="13" t="s">
        <v>30</v>
      </c>
      <c r="AX316" s="13" t="s">
        <v>6</v>
      </c>
      <c r="AY316" s="149" t="s">
        <v>128</v>
      </c>
    </row>
    <row r="317" spans="2:65" s="14" customFormat="1">
      <c r="B317" s="154"/>
      <c r="D317" s="140" t="s">
        <v>138</v>
      </c>
      <c r="E317" s="155" t="s">
        <v>1</v>
      </c>
      <c r="F317" s="156" t="s">
        <v>142</v>
      </c>
      <c r="H317" s="157">
        <v>0.311</v>
      </c>
      <c r="L317" s="154"/>
      <c r="M317" s="158"/>
      <c r="T317" s="159"/>
      <c r="AT317" s="155" t="s">
        <v>138</v>
      </c>
      <c r="AU317" s="155" t="s">
        <v>85</v>
      </c>
      <c r="AV317" s="14" t="s">
        <v>134</v>
      </c>
      <c r="AW317" s="14" t="s">
        <v>30</v>
      </c>
      <c r="AX317" s="14" t="s">
        <v>83</v>
      </c>
      <c r="AY317" s="155" t="s">
        <v>128</v>
      </c>
    </row>
    <row r="318" spans="2:65" s="1" customFormat="1" ht="24.2" customHeight="1">
      <c r="B318" s="125"/>
      <c r="C318" s="126" t="s">
        <v>378</v>
      </c>
      <c r="D318" s="126" t="s">
        <v>130</v>
      </c>
      <c r="E318" s="127" t="s">
        <v>379</v>
      </c>
      <c r="F318" s="128" t="s">
        <v>380</v>
      </c>
      <c r="G318" s="129" t="s">
        <v>191</v>
      </c>
      <c r="H318" s="130">
        <v>8.8529999999999998</v>
      </c>
      <c r="I318" s="131">
        <v>858.76</v>
      </c>
      <c r="J318" s="132">
        <f>ROUND(I318*H318,2)</f>
        <v>7602.6</v>
      </c>
      <c r="K318" s="133"/>
      <c r="L318" s="29"/>
      <c r="M318" s="134" t="s">
        <v>1</v>
      </c>
      <c r="N318" s="135" t="s">
        <v>41</v>
      </c>
      <c r="O318" s="136">
        <v>0.71</v>
      </c>
      <c r="P318" s="136">
        <f>O318*H318</f>
        <v>6.2856299999999994</v>
      </c>
      <c r="Q318" s="136">
        <v>1.5789999999999998E-2</v>
      </c>
      <c r="R318" s="136">
        <f>Q318*H318</f>
        <v>0.13978886999999998</v>
      </c>
      <c r="S318" s="136">
        <v>0</v>
      </c>
      <c r="T318" s="137">
        <f>S318*H318</f>
        <v>0</v>
      </c>
      <c r="W318" s="139">
        <f>J318</f>
        <v>7602.6</v>
      </c>
      <c r="AR318" s="138" t="s">
        <v>229</v>
      </c>
      <c r="AT318" s="138" t="s">
        <v>130</v>
      </c>
      <c r="AU318" s="138" t="s">
        <v>85</v>
      </c>
      <c r="AY318" s="17" t="s">
        <v>128</v>
      </c>
      <c r="BE318" s="139">
        <f>IF(N318="základní",J318,0)</f>
        <v>7602.6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7" t="s">
        <v>83</v>
      </c>
      <c r="BK318" s="139">
        <f>ROUND(I318*H318,2)</f>
        <v>7602.6</v>
      </c>
      <c r="BL318" s="17" t="s">
        <v>229</v>
      </c>
      <c r="BM318" s="138" t="s">
        <v>381</v>
      </c>
    </row>
    <row r="319" spans="2:65" s="1" customFormat="1" ht="29.25">
      <c r="B319" s="29"/>
      <c r="D319" s="140" t="s">
        <v>136</v>
      </c>
      <c r="F319" s="141" t="s">
        <v>382</v>
      </c>
      <c r="L319" s="29"/>
      <c r="M319" s="142"/>
      <c r="T319" s="53"/>
      <c r="AT319" s="17" t="s">
        <v>136</v>
      </c>
      <c r="AU319" s="17" t="s">
        <v>85</v>
      </c>
    </row>
    <row r="320" spans="2:65" s="13" customFormat="1">
      <c r="B320" s="148"/>
      <c r="D320" s="140" t="s">
        <v>138</v>
      </c>
      <c r="E320" s="149" t="s">
        <v>1</v>
      </c>
      <c r="F320" s="150" t="s">
        <v>383</v>
      </c>
      <c r="H320" s="151">
        <v>8.8529999999999998</v>
      </c>
      <c r="L320" s="148"/>
      <c r="M320" s="152"/>
      <c r="T320" s="153"/>
      <c r="AT320" s="149" t="s">
        <v>138</v>
      </c>
      <c r="AU320" s="149" t="s">
        <v>85</v>
      </c>
      <c r="AV320" s="13" t="s">
        <v>85</v>
      </c>
      <c r="AW320" s="13" t="s">
        <v>30</v>
      </c>
      <c r="AX320" s="13" t="s">
        <v>6</v>
      </c>
      <c r="AY320" s="149" t="s">
        <v>128</v>
      </c>
    </row>
    <row r="321" spans="2:65" s="14" customFormat="1">
      <c r="B321" s="154"/>
      <c r="D321" s="140" t="s">
        <v>138</v>
      </c>
      <c r="E321" s="155" t="s">
        <v>1</v>
      </c>
      <c r="F321" s="156" t="s">
        <v>142</v>
      </c>
      <c r="H321" s="157">
        <v>8.8529999999999998</v>
      </c>
      <c r="L321" s="154"/>
      <c r="M321" s="158"/>
      <c r="T321" s="159"/>
      <c r="AT321" s="155" t="s">
        <v>138</v>
      </c>
      <c r="AU321" s="155" t="s">
        <v>85</v>
      </c>
      <c r="AV321" s="14" t="s">
        <v>134</v>
      </c>
      <c r="AW321" s="14" t="s">
        <v>30</v>
      </c>
      <c r="AX321" s="14" t="s">
        <v>83</v>
      </c>
      <c r="AY321" s="155" t="s">
        <v>128</v>
      </c>
    </row>
    <row r="322" spans="2:65" s="1" customFormat="1" ht="24.2" customHeight="1">
      <c r="B322" s="125"/>
      <c r="C322" s="126" t="s">
        <v>384</v>
      </c>
      <c r="D322" s="126" t="s">
        <v>130</v>
      </c>
      <c r="E322" s="127" t="s">
        <v>385</v>
      </c>
      <c r="F322" s="128" t="s">
        <v>386</v>
      </c>
      <c r="G322" s="129" t="s">
        <v>133</v>
      </c>
      <c r="H322" s="130">
        <v>2.2130000000000001</v>
      </c>
      <c r="I322" s="131">
        <v>1620</v>
      </c>
      <c r="J322" s="132">
        <f>ROUND(I322*H322,2)</f>
        <v>3585.06</v>
      </c>
      <c r="K322" s="133"/>
      <c r="L322" s="29"/>
      <c r="M322" s="134" t="s">
        <v>1</v>
      </c>
      <c r="N322" s="135" t="s">
        <v>41</v>
      </c>
      <c r="O322" s="136">
        <v>0</v>
      </c>
      <c r="P322" s="136">
        <f>O322*H322</f>
        <v>0</v>
      </c>
      <c r="Q322" s="136">
        <v>2.2839999999999999E-2</v>
      </c>
      <c r="R322" s="136">
        <f>Q322*H322</f>
        <v>5.054492E-2</v>
      </c>
      <c r="S322" s="136">
        <v>0</v>
      </c>
      <c r="T322" s="137">
        <f>S322*H322</f>
        <v>0</v>
      </c>
      <c r="W322" s="139">
        <f>J322</f>
        <v>3585.06</v>
      </c>
      <c r="AR322" s="138" t="s">
        <v>229</v>
      </c>
      <c r="AT322" s="138" t="s">
        <v>130</v>
      </c>
      <c r="AU322" s="138" t="s">
        <v>85</v>
      </c>
      <c r="AY322" s="17" t="s">
        <v>128</v>
      </c>
      <c r="BE322" s="139">
        <f>IF(N322="základní",J322,0)</f>
        <v>3585.06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7" t="s">
        <v>83</v>
      </c>
      <c r="BK322" s="139">
        <f>ROUND(I322*H322,2)</f>
        <v>3585.06</v>
      </c>
      <c r="BL322" s="17" t="s">
        <v>229</v>
      </c>
      <c r="BM322" s="138" t="s">
        <v>387</v>
      </c>
    </row>
    <row r="323" spans="2:65" s="1" customFormat="1" ht="19.5">
      <c r="B323" s="29"/>
      <c r="D323" s="140" t="s">
        <v>136</v>
      </c>
      <c r="F323" s="141" t="s">
        <v>388</v>
      </c>
      <c r="L323" s="29"/>
      <c r="M323" s="142"/>
      <c r="T323" s="53"/>
      <c r="AT323" s="17" t="s">
        <v>136</v>
      </c>
      <c r="AU323" s="17" t="s">
        <v>85</v>
      </c>
    </row>
    <row r="324" spans="2:65" s="13" customFormat="1">
      <c r="B324" s="148"/>
      <c r="D324" s="140" t="s">
        <v>138</v>
      </c>
      <c r="E324" s="149" t="s">
        <v>1</v>
      </c>
      <c r="F324" s="150" t="s">
        <v>389</v>
      </c>
      <c r="H324" s="151">
        <v>2.2130000000000001</v>
      </c>
      <c r="L324" s="148"/>
      <c r="M324" s="152"/>
      <c r="T324" s="153"/>
      <c r="AT324" s="149" t="s">
        <v>138</v>
      </c>
      <c r="AU324" s="149" t="s">
        <v>85</v>
      </c>
      <c r="AV324" s="13" t="s">
        <v>85</v>
      </c>
      <c r="AW324" s="13" t="s">
        <v>30</v>
      </c>
      <c r="AX324" s="13" t="s">
        <v>83</v>
      </c>
      <c r="AY324" s="149" t="s">
        <v>128</v>
      </c>
    </row>
    <row r="325" spans="2:65" s="11" customFormat="1" ht="22.9" customHeight="1">
      <c r="B325" s="114"/>
      <c r="D325" s="115" t="s">
        <v>75</v>
      </c>
      <c r="E325" s="123" t="s">
        <v>390</v>
      </c>
      <c r="F325" s="123" t="s">
        <v>391</v>
      </c>
      <c r="J325" s="124">
        <f>BK325</f>
        <v>2416.21</v>
      </c>
      <c r="L325" s="114"/>
      <c r="M325" s="118"/>
      <c r="P325" s="119">
        <f>SUM(P326:P328)</f>
        <v>0</v>
      </c>
      <c r="R325" s="119">
        <f>SUM(R326:R328)</f>
        <v>0</v>
      </c>
      <c r="T325" s="120">
        <f>SUM(T326:T328)</f>
        <v>0</v>
      </c>
      <c r="AR325" s="115" t="s">
        <v>85</v>
      </c>
      <c r="AT325" s="121" t="s">
        <v>75</v>
      </c>
      <c r="AU325" s="121" t="s">
        <v>83</v>
      </c>
      <c r="AY325" s="115" t="s">
        <v>128</v>
      </c>
      <c r="BK325" s="122">
        <f>SUM(BK326:BK328)</f>
        <v>2416.21</v>
      </c>
    </row>
    <row r="326" spans="2:65" s="1" customFormat="1" ht="37.9" customHeight="1">
      <c r="B326" s="125"/>
      <c r="C326" s="126" t="s">
        <v>392</v>
      </c>
      <c r="D326" s="126" t="s">
        <v>130</v>
      </c>
      <c r="E326" s="127" t="s">
        <v>393</v>
      </c>
      <c r="F326" s="128" t="s">
        <v>394</v>
      </c>
      <c r="G326" s="129" t="s">
        <v>321</v>
      </c>
      <c r="H326" s="130">
        <v>1</v>
      </c>
      <c r="I326" s="131">
        <v>2416.21</v>
      </c>
      <c r="J326" s="132">
        <f>ROUND(I326*H326,2)</f>
        <v>2416.21</v>
      </c>
      <c r="K326" s="133"/>
      <c r="L326" s="29"/>
      <c r="M326" s="134" t="s">
        <v>1</v>
      </c>
      <c r="N326" s="135" t="s">
        <v>41</v>
      </c>
      <c r="O326" s="136">
        <v>0</v>
      </c>
      <c r="P326" s="136">
        <f>O326*H326</f>
        <v>0</v>
      </c>
      <c r="Q326" s="136">
        <v>0</v>
      </c>
      <c r="R326" s="136">
        <f>Q326*H326</f>
        <v>0</v>
      </c>
      <c r="S326" s="136">
        <v>0</v>
      </c>
      <c r="T326" s="137">
        <f>S326*H326</f>
        <v>0</v>
      </c>
      <c r="W326" s="139">
        <f>J326</f>
        <v>2416.21</v>
      </c>
      <c r="AR326" s="138" t="s">
        <v>229</v>
      </c>
      <c r="AT326" s="138" t="s">
        <v>130</v>
      </c>
      <c r="AU326" s="138" t="s">
        <v>85</v>
      </c>
      <c r="AY326" s="17" t="s">
        <v>128</v>
      </c>
      <c r="BE326" s="139">
        <f>IF(N326="základní",J326,0)</f>
        <v>2416.21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7" t="s">
        <v>83</v>
      </c>
      <c r="BK326" s="139">
        <f>ROUND(I326*H326,2)</f>
        <v>2416.21</v>
      </c>
      <c r="BL326" s="17" t="s">
        <v>229</v>
      </c>
      <c r="BM326" s="138" t="s">
        <v>395</v>
      </c>
    </row>
    <row r="327" spans="2:65" s="1" customFormat="1" ht="19.5">
      <c r="B327" s="29"/>
      <c r="D327" s="140" t="s">
        <v>136</v>
      </c>
      <c r="F327" s="141" t="s">
        <v>394</v>
      </c>
      <c r="L327" s="29"/>
      <c r="M327" s="142"/>
      <c r="T327" s="53"/>
      <c r="AT327" s="17" t="s">
        <v>136</v>
      </c>
      <c r="AU327" s="17" t="s">
        <v>85</v>
      </c>
    </row>
    <row r="328" spans="2:65" s="1" customFormat="1" ht="19.5">
      <c r="B328" s="29"/>
      <c r="D328" s="140" t="s">
        <v>185</v>
      </c>
      <c r="F328" s="160" t="s">
        <v>323</v>
      </c>
      <c r="L328" s="29"/>
      <c r="M328" s="142"/>
      <c r="T328" s="53"/>
      <c r="AT328" s="17" t="s">
        <v>185</v>
      </c>
      <c r="AU328" s="17" t="s">
        <v>85</v>
      </c>
    </row>
    <row r="329" spans="2:65" s="11" customFormat="1" ht="22.9" customHeight="1">
      <c r="B329" s="114"/>
      <c r="D329" s="115" t="s">
        <v>75</v>
      </c>
      <c r="E329" s="123" t="s">
        <v>396</v>
      </c>
      <c r="F329" s="123" t="s">
        <v>397</v>
      </c>
      <c r="J329" s="124">
        <f>BK329</f>
        <v>169548.2</v>
      </c>
      <c r="L329" s="114"/>
      <c r="M329" s="118"/>
      <c r="P329" s="119">
        <f>SUM(P330:P341)</f>
        <v>9.6132899999999992</v>
      </c>
      <c r="R329" s="119">
        <f>SUM(R330:R341)</f>
        <v>1.6373E-3</v>
      </c>
      <c r="T329" s="120">
        <f>SUM(T330:T341)</f>
        <v>0</v>
      </c>
      <c r="AR329" s="115" t="s">
        <v>85</v>
      </c>
      <c r="AT329" s="121" t="s">
        <v>75</v>
      </c>
      <c r="AU329" s="121" t="s">
        <v>83</v>
      </c>
      <c r="AY329" s="115" t="s">
        <v>128</v>
      </c>
      <c r="BK329" s="122">
        <f>SUM(BK330:BK341)</f>
        <v>169548.2</v>
      </c>
    </row>
    <row r="330" spans="2:65" s="1" customFormat="1" ht="16.5" customHeight="1">
      <c r="B330" s="125"/>
      <c r="C330" s="126" t="s">
        <v>398</v>
      </c>
      <c r="D330" s="126" t="s">
        <v>130</v>
      </c>
      <c r="E330" s="127" t="s">
        <v>399</v>
      </c>
      <c r="F330" s="128" t="s">
        <v>400</v>
      </c>
      <c r="G330" s="129" t="s">
        <v>282</v>
      </c>
      <c r="H330" s="130">
        <v>1</v>
      </c>
      <c r="I330" s="131">
        <v>98850</v>
      </c>
      <c r="J330" s="132">
        <f>ROUND(I330*H330,2)</f>
        <v>98850</v>
      </c>
      <c r="K330" s="133"/>
      <c r="L330" s="29"/>
      <c r="M330" s="134" t="s">
        <v>1</v>
      </c>
      <c r="N330" s="135" t="s">
        <v>41</v>
      </c>
      <c r="O330" s="136">
        <v>0</v>
      </c>
      <c r="P330" s="136">
        <f>O330*H330</f>
        <v>0</v>
      </c>
      <c r="Q330" s="136">
        <v>0</v>
      </c>
      <c r="R330" s="136">
        <f>Q330*H330</f>
        <v>0</v>
      </c>
      <c r="S330" s="136">
        <v>0</v>
      </c>
      <c r="T330" s="137">
        <f>S330*H330</f>
        <v>0</v>
      </c>
      <c r="V330" s="139">
        <f>ABS(J330)</f>
        <v>98850</v>
      </c>
      <c r="AR330" s="138" t="s">
        <v>229</v>
      </c>
      <c r="AT330" s="138" t="s">
        <v>130</v>
      </c>
      <c r="AU330" s="138" t="s">
        <v>85</v>
      </c>
      <c r="AY330" s="17" t="s">
        <v>128</v>
      </c>
      <c r="BE330" s="139">
        <f>IF(N330="základní",J330,0)</f>
        <v>98850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7" t="s">
        <v>83</v>
      </c>
      <c r="BK330" s="139">
        <f>ROUND(I330*H330,2)</f>
        <v>98850</v>
      </c>
      <c r="BL330" s="17" t="s">
        <v>229</v>
      </c>
      <c r="BM330" s="138" t="s">
        <v>401</v>
      </c>
    </row>
    <row r="331" spans="2:65" s="1" customFormat="1">
      <c r="B331" s="29"/>
      <c r="D331" s="140" t="s">
        <v>136</v>
      </c>
      <c r="F331" s="141" t="s">
        <v>400</v>
      </c>
      <c r="L331" s="29"/>
      <c r="M331" s="142"/>
      <c r="T331" s="53"/>
      <c r="AT331" s="17" t="s">
        <v>136</v>
      </c>
      <c r="AU331" s="17" t="s">
        <v>85</v>
      </c>
    </row>
    <row r="332" spans="2:65" s="1" customFormat="1" ht="19.5">
      <c r="B332" s="29"/>
      <c r="D332" s="140" t="s">
        <v>185</v>
      </c>
      <c r="F332" s="160" t="s">
        <v>402</v>
      </c>
      <c r="L332" s="29"/>
      <c r="M332" s="142"/>
      <c r="T332" s="53"/>
      <c r="AT332" s="17" t="s">
        <v>185</v>
      </c>
      <c r="AU332" s="17" t="s">
        <v>85</v>
      </c>
    </row>
    <row r="333" spans="2:65" s="13" customFormat="1">
      <c r="B333" s="148"/>
      <c r="D333" s="140" t="s">
        <v>138</v>
      </c>
      <c r="E333" s="149" t="s">
        <v>1</v>
      </c>
      <c r="F333" s="150" t="s">
        <v>83</v>
      </c>
      <c r="H333" s="151">
        <v>1</v>
      </c>
      <c r="L333" s="148"/>
      <c r="M333" s="152"/>
      <c r="T333" s="153"/>
      <c r="AT333" s="149" t="s">
        <v>138</v>
      </c>
      <c r="AU333" s="149" t="s">
        <v>85</v>
      </c>
      <c r="AV333" s="13" t="s">
        <v>85</v>
      </c>
      <c r="AW333" s="13" t="s">
        <v>30</v>
      </c>
      <c r="AX333" s="13" t="s">
        <v>6</v>
      </c>
      <c r="AY333" s="149" t="s">
        <v>128</v>
      </c>
    </row>
    <row r="334" spans="2:65" s="14" customFormat="1">
      <c r="B334" s="154"/>
      <c r="D334" s="140" t="s">
        <v>138</v>
      </c>
      <c r="E334" s="155" t="s">
        <v>1</v>
      </c>
      <c r="F334" s="156" t="s">
        <v>142</v>
      </c>
      <c r="H334" s="157">
        <v>1</v>
      </c>
      <c r="L334" s="154"/>
      <c r="M334" s="158"/>
      <c r="T334" s="159"/>
      <c r="AT334" s="155" t="s">
        <v>138</v>
      </c>
      <c r="AU334" s="155" t="s">
        <v>85</v>
      </c>
      <c r="AV334" s="14" t="s">
        <v>134</v>
      </c>
      <c r="AW334" s="14" t="s">
        <v>30</v>
      </c>
      <c r="AX334" s="14" t="s">
        <v>83</v>
      </c>
      <c r="AY334" s="155" t="s">
        <v>128</v>
      </c>
    </row>
    <row r="335" spans="2:65" s="1" customFormat="1" ht="24.2" customHeight="1">
      <c r="B335" s="125"/>
      <c r="C335" s="126" t="s">
        <v>403</v>
      </c>
      <c r="D335" s="126" t="s">
        <v>130</v>
      </c>
      <c r="E335" s="127" t="s">
        <v>404</v>
      </c>
      <c r="F335" s="128" t="s">
        <v>405</v>
      </c>
      <c r="G335" s="129" t="s">
        <v>298</v>
      </c>
      <c r="H335" s="130">
        <v>1</v>
      </c>
      <c r="I335" s="131">
        <v>39800</v>
      </c>
      <c r="J335" s="132">
        <f>ROUND(I335*H335,2)</f>
        <v>39800</v>
      </c>
      <c r="K335" s="133"/>
      <c r="L335" s="29"/>
      <c r="M335" s="134" t="s">
        <v>1</v>
      </c>
      <c r="N335" s="135" t="s">
        <v>41</v>
      </c>
      <c r="O335" s="136">
        <v>0.41099999999999998</v>
      </c>
      <c r="P335" s="136">
        <f>O335*H335</f>
        <v>0.41099999999999998</v>
      </c>
      <c r="Q335" s="136">
        <v>6.9999999999999994E-5</v>
      </c>
      <c r="R335" s="136">
        <f>Q335*H335</f>
        <v>6.9999999999999994E-5</v>
      </c>
      <c r="S335" s="136">
        <v>0</v>
      </c>
      <c r="T335" s="137">
        <f>S335*H335</f>
        <v>0</v>
      </c>
      <c r="V335" s="139">
        <f>ABS(J335)</f>
        <v>39800</v>
      </c>
      <c r="AR335" s="138" t="s">
        <v>229</v>
      </c>
      <c r="AT335" s="138" t="s">
        <v>130</v>
      </c>
      <c r="AU335" s="138" t="s">
        <v>85</v>
      </c>
      <c r="AY335" s="17" t="s">
        <v>128</v>
      </c>
      <c r="BE335" s="139">
        <f>IF(N335="základní",J335,0)</f>
        <v>39800</v>
      </c>
      <c r="BF335" s="139">
        <f>IF(N335="snížená",J335,0)</f>
        <v>0</v>
      </c>
      <c r="BG335" s="139">
        <f>IF(N335="zákl. přenesená",J335,0)</f>
        <v>0</v>
      </c>
      <c r="BH335" s="139">
        <f>IF(N335="sníž. přenesená",J335,0)</f>
        <v>0</v>
      </c>
      <c r="BI335" s="139">
        <f>IF(N335="nulová",J335,0)</f>
        <v>0</v>
      </c>
      <c r="BJ335" s="17" t="s">
        <v>83</v>
      </c>
      <c r="BK335" s="139">
        <f>ROUND(I335*H335,2)</f>
        <v>39800</v>
      </c>
      <c r="BL335" s="17" t="s">
        <v>229</v>
      </c>
      <c r="BM335" s="138" t="s">
        <v>406</v>
      </c>
    </row>
    <row r="336" spans="2:65" s="1" customFormat="1" ht="29.25">
      <c r="B336" s="29"/>
      <c r="D336" s="140" t="s">
        <v>136</v>
      </c>
      <c r="F336" s="141" t="s">
        <v>407</v>
      </c>
      <c r="L336" s="29"/>
      <c r="M336" s="142"/>
      <c r="T336" s="53"/>
      <c r="AT336" s="17" t="s">
        <v>136</v>
      </c>
      <c r="AU336" s="17" t="s">
        <v>85</v>
      </c>
    </row>
    <row r="337" spans="2:65" s="1" customFormat="1" ht="19.5">
      <c r="B337" s="29"/>
      <c r="D337" s="140" t="s">
        <v>185</v>
      </c>
      <c r="F337" s="160" t="s">
        <v>408</v>
      </c>
      <c r="L337" s="29"/>
      <c r="M337" s="142"/>
      <c r="T337" s="53"/>
      <c r="AT337" s="17" t="s">
        <v>185</v>
      </c>
      <c r="AU337" s="17" t="s">
        <v>85</v>
      </c>
    </row>
    <row r="338" spans="2:65" s="1" customFormat="1" ht="24.2" customHeight="1">
      <c r="B338" s="125"/>
      <c r="C338" s="126" t="s">
        <v>409</v>
      </c>
      <c r="D338" s="126" t="s">
        <v>130</v>
      </c>
      <c r="E338" s="127" t="s">
        <v>410</v>
      </c>
      <c r="F338" s="128" t="s">
        <v>411</v>
      </c>
      <c r="G338" s="129" t="s">
        <v>275</v>
      </c>
      <c r="H338" s="130">
        <v>22.39</v>
      </c>
      <c r="I338" s="131">
        <v>1380</v>
      </c>
      <c r="J338" s="132">
        <f>ROUND(I338*H338,2)</f>
        <v>30898.2</v>
      </c>
      <c r="K338" s="133"/>
      <c r="L338" s="29"/>
      <c r="M338" s="134" t="s">
        <v>1</v>
      </c>
      <c r="N338" s="135" t="s">
        <v>41</v>
      </c>
      <c r="O338" s="136">
        <v>0.41099999999999998</v>
      </c>
      <c r="P338" s="136">
        <f>O338*H338</f>
        <v>9.2022899999999996</v>
      </c>
      <c r="Q338" s="136">
        <v>6.9999999999999994E-5</v>
      </c>
      <c r="R338" s="136">
        <f>Q338*H338</f>
        <v>1.5673E-3</v>
      </c>
      <c r="S338" s="136">
        <v>0</v>
      </c>
      <c r="T338" s="137">
        <f>S338*H338</f>
        <v>0</v>
      </c>
      <c r="V338" s="139">
        <f>ABS(J338)</f>
        <v>30898.2</v>
      </c>
      <c r="AR338" s="138" t="s">
        <v>229</v>
      </c>
      <c r="AT338" s="138" t="s">
        <v>130</v>
      </c>
      <c r="AU338" s="138" t="s">
        <v>85</v>
      </c>
      <c r="AY338" s="17" t="s">
        <v>128</v>
      </c>
      <c r="BE338" s="139">
        <f>IF(N338="základní",J338,0)</f>
        <v>30898.2</v>
      </c>
      <c r="BF338" s="139">
        <f>IF(N338="snížená",J338,0)</f>
        <v>0</v>
      </c>
      <c r="BG338" s="139">
        <f>IF(N338="zákl. přenesená",J338,0)</f>
        <v>0</v>
      </c>
      <c r="BH338" s="139">
        <f>IF(N338="sníž. přenesená",J338,0)</f>
        <v>0</v>
      </c>
      <c r="BI338" s="139">
        <f>IF(N338="nulová",J338,0)</f>
        <v>0</v>
      </c>
      <c r="BJ338" s="17" t="s">
        <v>83</v>
      </c>
      <c r="BK338" s="139">
        <f>ROUND(I338*H338,2)</f>
        <v>30898.2</v>
      </c>
      <c r="BL338" s="17" t="s">
        <v>229</v>
      </c>
      <c r="BM338" s="138" t="s">
        <v>412</v>
      </c>
    </row>
    <row r="339" spans="2:65" s="1" customFormat="1" ht="19.5">
      <c r="B339" s="29"/>
      <c r="D339" s="140" t="s">
        <v>136</v>
      </c>
      <c r="F339" s="141" t="s">
        <v>411</v>
      </c>
      <c r="L339" s="29"/>
      <c r="M339" s="142"/>
      <c r="T339" s="53"/>
      <c r="AT339" s="17" t="s">
        <v>136</v>
      </c>
      <c r="AU339" s="17" t="s">
        <v>85</v>
      </c>
    </row>
    <row r="340" spans="2:65" s="1" customFormat="1" ht="19.5">
      <c r="B340" s="29"/>
      <c r="D340" s="140" t="s">
        <v>185</v>
      </c>
      <c r="F340" s="160" t="s">
        <v>413</v>
      </c>
      <c r="L340" s="29"/>
      <c r="M340" s="142"/>
      <c r="T340" s="53"/>
      <c r="AT340" s="17" t="s">
        <v>185</v>
      </c>
      <c r="AU340" s="17" t="s">
        <v>85</v>
      </c>
    </row>
    <row r="341" spans="2:65" s="13" customFormat="1">
      <c r="B341" s="148"/>
      <c r="D341" s="140" t="s">
        <v>138</v>
      </c>
      <c r="E341" s="149" t="s">
        <v>1</v>
      </c>
      <c r="F341" s="150" t="s">
        <v>414</v>
      </c>
      <c r="H341" s="151">
        <v>22.39</v>
      </c>
      <c r="L341" s="148"/>
      <c r="M341" s="152"/>
      <c r="T341" s="153"/>
      <c r="AT341" s="149" t="s">
        <v>138</v>
      </c>
      <c r="AU341" s="149" t="s">
        <v>85</v>
      </c>
      <c r="AV341" s="13" t="s">
        <v>85</v>
      </c>
      <c r="AW341" s="13" t="s">
        <v>30</v>
      </c>
      <c r="AX341" s="13" t="s">
        <v>83</v>
      </c>
      <c r="AY341" s="149" t="s">
        <v>128</v>
      </c>
    </row>
    <row r="342" spans="2:65" s="11" customFormat="1" ht="22.9" customHeight="1">
      <c r="B342" s="114"/>
      <c r="D342" s="115" t="s">
        <v>75</v>
      </c>
      <c r="E342" s="123" t="s">
        <v>415</v>
      </c>
      <c r="F342" s="123" t="s">
        <v>416</v>
      </c>
      <c r="J342" s="124">
        <f>BK342</f>
        <v>48546</v>
      </c>
      <c r="L342" s="114"/>
      <c r="M342" s="118"/>
      <c r="P342" s="119">
        <f>SUM(P343:P372)</f>
        <v>129.45600000000002</v>
      </c>
      <c r="R342" s="119">
        <f>SUM(R343:R372)</f>
        <v>1.7260800000000001</v>
      </c>
      <c r="T342" s="120">
        <f>SUM(T343:T372)</f>
        <v>0</v>
      </c>
      <c r="AR342" s="115" t="s">
        <v>85</v>
      </c>
      <c r="AT342" s="121" t="s">
        <v>75</v>
      </c>
      <c r="AU342" s="121" t="s">
        <v>83</v>
      </c>
      <c r="AY342" s="115" t="s">
        <v>128</v>
      </c>
      <c r="BK342" s="122">
        <f>SUM(BK343:BK372)</f>
        <v>48546</v>
      </c>
    </row>
    <row r="343" spans="2:65" s="1" customFormat="1" ht="26.25" customHeight="1">
      <c r="B343" s="125"/>
      <c r="C343" s="126" t="s">
        <v>417</v>
      </c>
      <c r="D343" s="126" t="s">
        <v>130</v>
      </c>
      <c r="E343" s="127" t="s">
        <v>418</v>
      </c>
      <c r="F343" s="128" t="s">
        <v>463</v>
      </c>
      <c r="G343" s="129" t="s">
        <v>460</v>
      </c>
      <c r="H343" s="130">
        <v>359.6</v>
      </c>
      <c r="I343" s="131">
        <v>135</v>
      </c>
      <c r="J343" s="132">
        <f>ROUND(I343*H343,2)</f>
        <v>48546</v>
      </c>
      <c r="K343" s="133"/>
      <c r="L343" s="29"/>
      <c r="M343" s="134" t="s">
        <v>1</v>
      </c>
      <c r="N343" s="135" t="s">
        <v>41</v>
      </c>
      <c r="O343" s="136">
        <v>0.36</v>
      </c>
      <c r="P343" s="136">
        <f>O343*H343</f>
        <v>129.45600000000002</v>
      </c>
      <c r="Q343" s="136">
        <v>4.7999999999999996E-3</v>
      </c>
      <c r="R343" s="136">
        <f>Q343*H343</f>
        <v>1.7260800000000001</v>
      </c>
      <c r="S343" s="136">
        <v>0</v>
      </c>
      <c r="T343" s="137">
        <f>S343*H343</f>
        <v>0</v>
      </c>
      <c r="V343" s="139">
        <f>ABS(J343)</f>
        <v>48546</v>
      </c>
      <c r="AR343" s="138" t="s">
        <v>229</v>
      </c>
      <c r="AT343" s="138" t="s">
        <v>130</v>
      </c>
      <c r="AU343" s="138" t="s">
        <v>85</v>
      </c>
      <c r="AY343" s="17" t="s">
        <v>128</v>
      </c>
      <c r="BE343" s="139">
        <f>IF(N343="základní",J343,0)</f>
        <v>48546</v>
      </c>
      <c r="BF343" s="139">
        <f>IF(N343="snížená",J343,0)</f>
        <v>0</v>
      </c>
      <c r="BG343" s="139">
        <f>IF(N343="zákl. přenesená",J343,0)</f>
        <v>0</v>
      </c>
      <c r="BH343" s="139">
        <f>IF(N343="sníž. přenesená",J343,0)</f>
        <v>0</v>
      </c>
      <c r="BI343" s="139">
        <f>IF(N343="nulová",J343,0)</f>
        <v>0</v>
      </c>
      <c r="BJ343" s="17" t="s">
        <v>83</v>
      </c>
      <c r="BK343" s="139">
        <f>ROUND(I343*H343,2)</f>
        <v>48546</v>
      </c>
      <c r="BL343" s="17" t="s">
        <v>229</v>
      </c>
      <c r="BM343" s="138" t="s">
        <v>420</v>
      </c>
    </row>
    <row r="344" spans="2:65" s="1" customFormat="1">
      <c r="B344" s="29"/>
      <c r="D344" s="140" t="s">
        <v>136</v>
      </c>
      <c r="F344" s="141" t="s">
        <v>419</v>
      </c>
      <c r="L344" s="29"/>
      <c r="M344" s="142"/>
      <c r="T344" s="53"/>
      <c r="AT344" s="17" t="s">
        <v>136</v>
      </c>
      <c r="AU344" s="17" t="s">
        <v>85</v>
      </c>
    </row>
    <row r="345" spans="2:65" s="1" customFormat="1" ht="48.75">
      <c r="B345" s="29"/>
      <c r="D345" s="140" t="s">
        <v>185</v>
      </c>
      <c r="F345" s="160" t="s">
        <v>421</v>
      </c>
      <c r="L345" s="29"/>
      <c r="M345" s="142"/>
      <c r="T345" s="53"/>
      <c r="AT345" s="17" t="s">
        <v>185</v>
      </c>
      <c r="AU345" s="17" t="s">
        <v>85</v>
      </c>
    </row>
    <row r="346" spans="2:65" s="12" customFormat="1">
      <c r="B346" s="143"/>
      <c r="D346" s="140" t="s">
        <v>138</v>
      </c>
      <c r="E346" s="144" t="s">
        <v>1</v>
      </c>
      <c r="F346" s="145" t="s">
        <v>422</v>
      </c>
      <c r="H346" s="144" t="s">
        <v>1</v>
      </c>
      <c r="L346" s="143"/>
      <c r="M346" s="146"/>
      <c r="T346" s="147"/>
      <c r="AT346" s="144" t="s">
        <v>138</v>
      </c>
      <c r="AU346" s="144" t="s">
        <v>85</v>
      </c>
      <c r="AV346" s="12" t="s">
        <v>83</v>
      </c>
      <c r="AW346" s="12" t="s">
        <v>30</v>
      </c>
      <c r="AX346" s="12" t="s">
        <v>6</v>
      </c>
      <c r="AY346" s="144" t="s">
        <v>128</v>
      </c>
    </row>
    <row r="347" spans="2:65" s="13" customFormat="1">
      <c r="B347" s="148"/>
      <c r="D347" s="140" t="s">
        <v>138</v>
      </c>
      <c r="E347" s="149" t="s">
        <v>1</v>
      </c>
      <c r="F347" s="150" t="s">
        <v>423</v>
      </c>
      <c r="H347" s="151">
        <v>24.4</v>
      </c>
      <c r="L347" s="148"/>
      <c r="M347" s="152"/>
      <c r="T347" s="153"/>
      <c r="AT347" s="149" t="s">
        <v>138</v>
      </c>
      <c r="AU347" s="149" t="s">
        <v>85</v>
      </c>
      <c r="AV347" s="13" t="s">
        <v>85</v>
      </c>
      <c r="AW347" s="13" t="s">
        <v>30</v>
      </c>
      <c r="AX347" s="13" t="s">
        <v>6</v>
      </c>
      <c r="AY347" s="149" t="s">
        <v>128</v>
      </c>
    </row>
    <row r="348" spans="2:65" s="13" customFormat="1">
      <c r="B348" s="148"/>
      <c r="D348" s="140" t="s">
        <v>138</v>
      </c>
      <c r="E348" s="149" t="s">
        <v>1</v>
      </c>
      <c r="F348" s="150" t="s">
        <v>424</v>
      </c>
      <c r="H348" s="151">
        <v>37.6</v>
      </c>
      <c r="L348" s="148"/>
      <c r="M348" s="152"/>
      <c r="T348" s="153"/>
      <c r="AT348" s="149" t="s">
        <v>138</v>
      </c>
      <c r="AU348" s="149" t="s">
        <v>85</v>
      </c>
      <c r="AV348" s="13" t="s">
        <v>85</v>
      </c>
      <c r="AW348" s="13" t="s">
        <v>30</v>
      </c>
      <c r="AX348" s="13" t="s">
        <v>6</v>
      </c>
      <c r="AY348" s="149" t="s">
        <v>128</v>
      </c>
    </row>
    <row r="349" spans="2:65" s="13" customFormat="1">
      <c r="B349" s="148"/>
      <c r="D349" s="140" t="s">
        <v>138</v>
      </c>
      <c r="E349" s="149" t="s">
        <v>1</v>
      </c>
      <c r="F349" s="150" t="s">
        <v>425</v>
      </c>
      <c r="H349" s="151">
        <v>24.8</v>
      </c>
      <c r="L349" s="148"/>
      <c r="M349" s="152"/>
      <c r="T349" s="153"/>
      <c r="AT349" s="149" t="s">
        <v>138</v>
      </c>
      <c r="AU349" s="149" t="s">
        <v>85</v>
      </c>
      <c r="AV349" s="13" t="s">
        <v>85</v>
      </c>
      <c r="AW349" s="13" t="s">
        <v>30</v>
      </c>
      <c r="AX349" s="13" t="s">
        <v>6</v>
      </c>
      <c r="AY349" s="149" t="s">
        <v>128</v>
      </c>
    </row>
    <row r="350" spans="2:65" s="13" customFormat="1">
      <c r="B350" s="148"/>
      <c r="D350" s="140" t="s">
        <v>138</v>
      </c>
      <c r="E350" s="149" t="s">
        <v>1</v>
      </c>
      <c r="F350" s="150" t="s">
        <v>426</v>
      </c>
      <c r="H350" s="151">
        <v>16.399999999999999</v>
      </c>
      <c r="L350" s="148"/>
      <c r="M350" s="152"/>
      <c r="T350" s="153"/>
      <c r="AT350" s="149" t="s">
        <v>138</v>
      </c>
      <c r="AU350" s="149" t="s">
        <v>85</v>
      </c>
      <c r="AV350" s="13" t="s">
        <v>85</v>
      </c>
      <c r="AW350" s="13" t="s">
        <v>30</v>
      </c>
      <c r="AX350" s="13" t="s">
        <v>6</v>
      </c>
      <c r="AY350" s="149" t="s">
        <v>128</v>
      </c>
    </row>
    <row r="351" spans="2:65" s="13" customFormat="1">
      <c r="B351" s="148"/>
      <c r="D351" s="140" t="s">
        <v>138</v>
      </c>
      <c r="E351" s="149" t="s">
        <v>1</v>
      </c>
      <c r="F351" s="150" t="s">
        <v>427</v>
      </c>
      <c r="H351" s="151">
        <v>8.6999999999999993</v>
      </c>
      <c r="L351" s="148"/>
      <c r="M351" s="152"/>
      <c r="T351" s="153"/>
      <c r="AT351" s="149" t="s">
        <v>138</v>
      </c>
      <c r="AU351" s="149" t="s">
        <v>85</v>
      </c>
      <c r="AV351" s="13" t="s">
        <v>85</v>
      </c>
      <c r="AW351" s="13" t="s">
        <v>30</v>
      </c>
      <c r="AX351" s="13" t="s">
        <v>6</v>
      </c>
      <c r="AY351" s="149" t="s">
        <v>128</v>
      </c>
    </row>
    <row r="352" spans="2:65" s="13" customFormat="1">
      <c r="B352" s="148"/>
      <c r="D352" s="140" t="s">
        <v>138</v>
      </c>
      <c r="E352" s="149" t="s">
        <v>1</v>
      </c>
      <c r="F352" s="150" t="s">
        <v>428</v>
      </c>
      <c r="H352" s="151">
        <v>9.9</v>
      </c>
      <c r="L352" s="148"/>
      <c r="M352" s="152"/>
      <c r="T352" s="153"/>
      <c r="AT352" s="149" t="s">
        <v>138</v>
      </c>
      <c r="AU352" s="149" t="s">
        <v>85</v>
      </c>
      <c r="AV352" s="13" t="s">
        <v>85</v>
      </c>
      <c r="AW352" s="13" t="s">
        <v>30</v>
      </c>
      <c r="AX352" s="13" t="s">
        <v>6</v>
      </c>
      <c r="AY352" s="149" t="s">
        <v>128</v>
      </c>
    </row>
    <row r="353" spans="2:51" s="13" customFormat="1">
      <c r="B353" s="148"/>
      <c r="D353" s="140" t="s">
        <v>138</v>
      </c>
      <c r="E353" s="149" t="s">
        <v>1</v>
      </c>
      <c r="F353" s="150" t="s">
        <v>429</v>
      </c>
      <c r="H353" s="151">
        <v>7.8</v>
      </c>
      <c r="L353" s="148"/>
      <c r="M353" s="152"/>
      <c r="T353" s="153"/>
      <c r="AT353" s="149" t="s">
        <v>138</v>
      </c>
      <c r="AU353" s="149" t="s">
        <v>85</v>
      </c>
      <c r="AV353" s="13" t="s">
        <v>85</v>
      </c>
      <c r="AW353" s="13" t="s">
        <v>30</v>
      </c>
      <c r="AX353" s="13" t="s">
        <v>6</v>
      </c>
      <c r="AY353" s="149" t="s">
        <v>128</v>
      </c>
    </row>
    <row r="354" spans="2:51" s="13" customFormat="1">
      <c r="B354" s="148"/>
      <c r="D354" s="140" t="s">
        <v>138</v>
      </c>
      <c r="E354" s="149" t="s">
        <v>1</v>
      </c>
      <c r="F354" s="150" t="s">
        <v>430</v>
      </c>
      <c r="H354" s="151">
        <v>6.2</v>
      </c>
      <c r="L354" s="148"/>
      <c r="M354" s="152"/>
      <c r="T354" s="153"/>
      <c r="AT354" s="149" t="s">
        <v>138</v>
      </c>
      <c r="AU354" s="149" t="s">
        <v>85</v>
      </c>
      <c r="AV354" s="13" t="s">
        <v>85</v>
      </c>
      <c r="AW354" s="13" t="s">
        <v>30</v>
      </c>
      <c r="AX354" s="13" t="s">
        <v>6</v>
      </c>
      <c r="AY354" s="149" t="s">
        <v>128</v>
      </c>
    </row>
    <row r="355" spans="2:51" s="13" customFormat="1">
      <c r="B355" s="148"/>
      <c r="D355" s="140" t="s">
        <v>138</v>
      </c>
      <c r="E355" s="149" t="s">
        <v>1</v>
      </c>
      <c r="F355" s="150" t="s">
        <v>431</v>
      </c>
      <c r="H355" s="151">
        <v>5.3</v>
      </c>
      <c r="L355" s="148"/>
      <c r="M355" s="152"/>
      <c r="T355" s="153"/>
      <c r="AT355" s="149" t="s">
        <v>138</v>
      </c>
      <c r="AU355" s="149" t="s">
        <v>85</v>
      </c>
      <c r="AV355" s="13" t="s">
        <v>85</v>
      </c>
      <c r="AW355" s="13" t="s">
        <v>30</v>
      </c>
      <c r="AX355" s="13" t="s">
        <v>6</v>
      </c>
      <c r="AY355" s="149" t="s">
        <v>128</v>
      </c>
    </row>
    <row r="356" spans="2:51" s="13" customFormat="1">
      <c r="B356" s="148"/>
      <c r="D356" s="140" t="s">
        <v>138</v>
      </c>
      <c r="E356" s="149" t="s">
        <v>1</v>
      </c>
      <c r="F356" s="150" t="s">
        <v>432</v>
      </c>
      <c r="H356" s="151">
        <v>5.4</v>
      </c>
      <c r="L356" s="148"/>
      <c r="M356" s="152"/>
      <c r="T356" s="153"/>
      <c r="AT356" s="149" t="s">
        <v>138</v>
      </c>
      <c r="AU356" s="149" t="s">
        <v>85</v>
      </c>
      <c r="AV356" s="13" t="s">
        <v>85</v>
      </c>
      <c r="AW356" s="13" t="s">
        <v>30</v>
      </c>
      <c r="AX356" s="13" t="s">
        <v>6</v>
      </c>
      <c r="AY356" s="149" t="s">
        <v>128</v>
      </c>
    </row>
    <row r="357" spans="2:51" s="13" customFormat="1">
      <c r="B357" s="148"/>
      <c r="D357" s="140" t="s">
        <v>138</v>
      </c>
      <c r="E357" s="149" t="s">
        <v>1</v>
      </c>
      <c r="F357" s="150" t="s">
        <v>433</v>
      </c>
      <c r="H357" s="151">
        <v>11.8</v>
      </c>
      <c r="L357" s="148"/>
      <c r="M357" s="152"/>
      <c r="T357" s="153"/>
      <c r="AT357" s="149" t="s">
        <v>138</v>
      </c>
      <c r="AU357" s="149" t="s">
        <v>85</v>
      </c>
      <c r="AV357" s="13" t="s">
        <v>85</v>
      </c>
      <c r="AW357" s="13" t="s">
        <v>30</v>
      </c>
      <c r="AX357" s="13" t="s">
        <v>6</v>
      </c>
      <c r="AY357" s="149" t="s">
        <v>128</v>
      </c>
    </row>
    <row r="358" spans="2:51" s="13" customFormat="1">
      <c r="B358" s="148"/>
      <c r="D358" s="140" t="s">
        <v>138</v>
      </c>
      <c r="E358" s="149" t="s">
        <v>1</v>
      </c>
      <c r="F358" s="150" t="s">
        <v>434</v>
      </c>
      <c r="H358" s="151">
        <v>7.2</v>
      </c>
      <c r="L358" s="148"/>
      <c r="M358" s="152"/>
      <c r="T358" s="153"/>
      <c r="AT358" s="149" t="s">
        <v>138</v>
      </c>
      <c r="AU358" s="149" t="s">
        <v>85</v>
      </c>
      <c r="AV358" s="13" t="s">
        <v>85</v>
      </c>
      <c r="AW358" s="13" t="s">
        <v>30</v>
      </c>
      <c r="AX358" s="13" t="s">
        <v>6</v>
      </c>
      <c r="AY358" s="149" t="s">
        <v>128</v>
      </c>
    </row>
    <row r="359" spans="2:51" s="13" customFormat="1">
      <c r="B359" s="148"/>
      <c r="D359" s="140" t="s">
        <v>138</v>
      </c>
      <c r="E359" s="149" t="s">
        <v>1</v>
      </c>
      <c r="F359" s="150" t="s">
        <v>435</v>
      </c>
      <c r="H359" s="151">
        <v>11.1</v>
      </c>
      <c r="L359" s="148"/>
      <c r="M359" s="152"/>
      <c r="T359" s="153"/>
      <c r="AT359" s="149" t="s">
        <v>138</v>
      </c>
      <c r="AU359" s="149" t="s">
        <v>85</v>
      </c>
      <c r="AV359" s="13" t="s">
        <v>85</v>
      </c>
      <c r="AW359" s="13" t="s">
        <v>30</v>
      </c>
      <c r="AX359" s="13" t="s">
        <v>6</v>
      </c>
      <c r="AY359" s="149" t="s">
        <v>128</v>
      </c>
    </row>
    <row r="360" spans="2:51" s="13" customFormat="1">
      <c r="B360" s="148"/>
      <c r="D360" s="140" t="s">
        <v>138</v>
      </c>
      <c r="E360" s="149" t="s">
        <v>1</v>
      </c>
      <c r="F360" s="150" t="s">
        <v>436</v>
      </c>
      <c r="H360" s="151">
        <v>6.7</v>
      </c>
      <c r="L360" s="148"/>
      <c r="M360" s="152"/>
      <c r="T360" s="153"/>
      <c r="AT360" s="149" t="s">
        <v>138</v>
      </c>
      <c r="AU360" s="149" t="s">
        <v>85</v>
      </c>
      <c r="AV360" s="13" t="s">
        <v>85</v>
      </c>
      <c r="AW360" s="13" t="s">
        <v>30</v>
      </c>
      <c r="AX360" s="13" t="s">
        <v>6</v>
      </c>
      <c r="AY360" s="149" t="s">
        <v>128</v>
      </c>
    </row>
    <row r="361" spans="2:51" s="15" customFormat="1">
      <c r="B361" s="172"/>
      <c r="D361" s="140" t="s">
        <v>138</v>
      </c>
      <c r="E361" s="173" t="s">
        <v>1</v>
      </c>
      <c r="F361" s="174" t="s">
        <v>437</v>
      </c>
      <c r="H361" s="175">
        <v>183.3</v>
      </c>
      <c r="L361" s="172"/>
      <c r="M361" s="176"/>
      <c r="T361" s="177"/>
      <c r="AT361" s="173" t="s">
        <v>138</v>
      </c>
      <c r="AU361" s="173" t="s">
        <v>85</v>
      </c>
      <c r="AV361" s="15" t="s">
        <v>148</v>
      </c>
      <c r="AW361" s="15" t="s">
        <v>30</v>
      </c>
      <c r="AX361" s="15" t="s">
        <v>6</v>
      </c>
      <c r="AY361" s="173" t="s">
        <v>128</v>
      </c>
    </row>
    <row r="362" spans="2:51" s="12" customFormat="1">
      <c r="B362" s="143"/>
      <c r="D362" s="140" t="s">
        <v>138</v>
      </c>
      <c r="E362" s="144" t="s">
        <v>1</v>
      </c>
      <c r="F362" s="145" t="s">
        <v>438</v>
      </c>
      <c r="H362" s="144" t="s">
        <v>1</v>
      </c>
      <c r="L362" s="143"/>
      <c r="M362" s="146"/>
      <c r="T362" s="147"/>
      <c r="AT362" s="144" t="s">
        <v>138</v>
      </c>
      <c r="AU362" s="144" t="s">
        <v>85</v>
      </c>
      <c r="AV362" s="12" t="s">
        <v>83</v>
      </c>
      <c r="AW362" s="12" t="s">
        <v>30</v>
      </c>
      <c r="AX362" s="12" t="s">
        <v>6</v>
      </c>
      <c r="AY362" s="144" t="s">
        <v>128</v>
      </c>
    </row>
    <row r="363" spans="2:51" s="13" customFormat="1">
      <c r="B363" s="148"/>
      <c r="D363" s="140" t="s">
        <v>138</v>
      </c>
      <c r="E363" s="149" t="s">
        <v>1</v>
      </c>
      <c r="F363" s="150" t="s">
        <v>439</v>
      </c>
      <c r="H363" s="151">
        <v>11.7</v>
      </c>
      <c r="L363" s="148"/>
      <c r="M363" s="152"/>
      <c r="T363" s="153"/>
      <c r="AT363" s="149" t="s">
        <v>138</v>
      </c>
      <c r="AU363" s="149" t="s">
        <v>85</v>
      </c>
      <c r="AV363" s="13" t="s">
        <v>85</v>
      </c>
      <c r="AW363" s="13" t="s">
        <v>30</v>
      </c>
      <c r="AX363" s="13" t="s">
        <v>6</v>
      </c>
      <c r="AY363" s="149" t="s">
        <v>128</v>
      </c>
    </row>
    <row r="364" spans="2:51" s="13" customFormat="1">
      <c r="B364" s="148"/>
      <c r="D364" s="140" t="s">
        <v>138</v>
      </c>
      <c r="E364" s="149" t="s">
        <v>1</v>
      </c>
      <c r="F364" s="150" t="s">
        <v>440</v>
      </c>
      <c r="H364" s="151">
        <v>36.700000000000003</v>
      </c>
      <c r="L364" s="148"/>
      <c r="M364" s="152"/>
      <c r="T364" s="153"/>
      <c r="AT364" s="149" t="s">
        <v>138</v>
      </c>
      <c r="AU364" s="149" t="s">
        <v>85</v>
      </c>
      <c r="AV364" s="13" t="s">
        <v>85</v>
      </c>
      <c r="AW364" s="13" t="s">
        <v>30</v>
      </c>
      <c r="AX364" s="13" t="s">
        <v>6</v>
      </c>
      <c r="AY364" s="149" t="s">
        <v>128</v>
      </c>
    </row>
    <row r="365" spans="2:51" s="13" customFormat="1">
      <c r="B365" s="148"/>
      <c r="D365" s="140" t="s">
        <v>138</v>
      </c>
      <c r="E365" s="149" t="s">
        <v>1</v>
      </c>
      <c r="F365" s="150" t="s">
        <v>441</v>
      </c>
      <c r="H365" s="151">
        <v>37.799999999999997</v>
      </c>
      <c r="L365" s="148"/>
      <c r="M365" s="152"/>
      <c r="T365" s="153"/>
      <c r="AT365" s="149" t="s">
        <v>138</v>
      </c>
      <c r="AU365" s="149" t="s">
        <v>85</v>
      </c>
      <c r="AV365" s="13" t="s">
        <v>85</v>
      </c>
      <c r="AW365" s="13" t="s">
        <v>30</v>
      </c>
      <c r="AX365" s="13" t="s">
        <v>6</v>
      </c>
      <c r="AY365" s="149" t="s">
        <v>128</v>
      </c>
    </row>
    <row r="366" spans="2:51" s="13" customFormat="1">
      <c r="B366" s="148"/>
      <c r="D366" s="140" t="s">
        <v>138</v>
      </c>
      <c r="E366" s="149" t="s">
        <v>1</v>
      </c>
      <c r="F366" s="150" t="s">
        <v>442</v>
      </c>
      <c r="H366" s="151">
        <v>25.4</v>
      </c>
      <c r="L366" s="148"/>
      <c r="M366" s="152"/>
      <c r="T366" s="153"/>
      <c r="AT366" s="149" t="s">
        <v>138</v>
      </c>
      <c r="AU366" s="149" t="s">
        <v>85</v>
      </c>
      <c r="AV366" s="13" t="s">
        <v>85</v>
      </c>
      <c r="AW366" s="13" t="s">
        <v>30</v>
      </c>
      <c r="AX366" s="13" t="s">
        <v>6</v>
      </c>
      <c r="AY366" s="149" t="s">
        <v>128</v>
      </c>
    </row>
    <row r="367" spans="2:51" s="13" customFormat="1">
      <c r="B367" s="148"/>
      <c r="D367" s="140" t="s">
        <v>138</v>
      </c>
      <c r="E367" s="149" t="s">
        <v>1</v>
      </c>
      <c r="F367" s="150" t="s">
        <v>443</v>
      </c>
      <c r="H367" s="151">
        <v>6.2</v>
      </c>
      <c r="L367" s="148"/>
      <c r="M367" s="152"/>
      <c r="T367" s="153"/>
      <c r="AT367" s="149" t="s">
        <v>138</v>
      </c>
      <c r="AU367" s="149" t="s">
        <v>85</v>
      </c>
      <c r="AV367" s="13" t="s">
        <v>85</v>
      </c>
      <c r="AW367" s="13" t="s">
        <v>30</v>
      </c>
      <c r="AX367" s="13" t="s">
        <v>6</v>
      </c>
      <c r="AY367" s="149" t="s">
        <v>128</v>
      </c>
    </row>
    <row r="368" spans="2:51" s="15" customFormat="1">
      <c r="B368" s="172"/>
      <c r="D368" s="140" t="s">
        <v>138</v>
      </c>
      <c r="E368" s="173" t="s">
        <v>1</v>
      </c>
      <c r="F368" s="174" t="s">
        <v>437</v>
      </c>
      <c r="H368" s="175">
        <v>117.8</v>
      </c>
      <c r="L368" s="172"/>
      <c r="M368" s="176"/>
      <c r="T368" s="177"/>
      <c r="AT368" s="173" t="s">
        <v>138</v>
      </c>
      <c r="AU368" s="173" t="s">
        <v>85</v>
      </c>
      <c r="AV368" s="15" t="s">
        <v>148</v>
      </c>
      <c r="AW368" s="15" t="s">
        <v>30</v>
      </c>
      <c r="AX368" s="15" t="s">
        <v>6</v>
      </c>
      <c r="AY368" s="173" t="s">
        <v>128</v>
      </c>
    </row>
    <row r="369" spans="2:65" s="12" customFormat="1">
      <c r="B369" s="143"/>
      <c r="D369" s="140" t="s">
        <v>138</v>
      </c>
      <c r="E369" s="144" t="s">
        <v>1</v>
      </c>
      <c r="F369" s="145" t="s">
        <v>461</v>
      </c>
      <c r="H369" s="144" t="s">
        <v>1</v>
      </c>
      <c r="L369" s="143"/>
      <c r="M369" s="146"/>
      <c r="T369" s="147"/>
      <c r="AT369" s="144" t="s">
        <v>138</v>
      </c>
      <c r="AU369" s="144" t="s">
        <v>85</v>
      </c>
      <c r="AV369" s="12" t="s">
        <v>83</v>
      </c>
      <c r="AW369" s="12" t="s">
        <v>30</v>
      </c>
      <c r="AX369" s="12" t="s">
        <v>6</v>
      </c>
      <c r="AY369" s="144" t="s">
        <v>128</v>
      </c>
    </row>
    <row r="370" spans="2:65" s="13" customFormat="1">
      <c r="B370" s="148"/>
      <c r="D370" s="140" t="s">
        <v>138</v>
      </c>
      <c r="E370" s="149" t="s">
        <v>1</v>
      </c>
      <c r="F370" s="150" t="s">
        <v>462</v>
      </c>
      <c r="H370" s="151">
        <v>58.5</v>
      </c>
      <c r="L370" s="148"/>
      <c r="M370" s="152"/>
      <c r="T370" s="153"/>
      <c r="AT370" s="149" t="s">
        <v>138</v>
      </c>
      <c r="AU370" s="149" t="s">
        <v>85</v>
      </c>
      <c r="AV370" s="13" t="s">
        <v>85</v>
      </c>
      <c r="AW370" s="13" t="s">
        <v>30</v>
      </c>
      <c r="AX370" s="13" t="s">
        <v>6</v>
      </c>
      <c r="AY370" s="149" t="s">
        <v>128</v>
      </c>
    </row>
    <row r="371" spans="2:65" s="15" customFormat="1">
      <c r="B371" s="172"/>
      <c r="D371" s="140" t="s">
        <v>138</v>
      </c>
      <c r="E371" s="173" t="s">
        <v>1</v>
      </c>
      <c r="F371" s="174" t="s">
        <v>437</v>
      </c>
      <c r="H371" s="175">
        <v>58.5</v>
      </c>
      <c r="L371" s="172"/>
      <c r="M371" s="176"/>
      <c r="T371" s="177"/>
      <c r="AT371" s="173" t="s">
        <v>138</v>
      </c>
      <c r="AU371" s="173" t="s">
        <v>85</v>
      </c>
      <c r="AV371" s="15" t="s">
        <v>148</v>
      </c>
      <c r="AW371" s="15" t="s">
        <v>30</v>
      </c>
      <c r="AX371" s="15" t="s">
        <v>6</v>
      </c>
      <c r="AY371" s="173" t="s">
        <v>128</v>
      </c>
    </row>
    <row r="372" spans="2:65" s="14" customFormat="1">
      <c r="B372" s="154"/>
      <c r="D372" s="140" t="s">
        <v>138</v>
      </c>
      <c r="E372" s="155" t="s">
        <v>1</v>
      </c>
      <c r="F372" s="156" t="s">
        <v>142</v>
      </c>
      <c r="H372" s="157">
        <f>H368+H361+H371</f>
        <v>359.6</v>
      </c>
      <c r="L372" s="154"/>
      <c r="M372" s="158"/>
      <c r="T372" s="159"/>
      <c r="AT372" s="155" t="s">
        <v>138</v>
      </c>
      <c r="AU372" s="155" t="s">
        <v>85</v>
      </c>
      <c r="AV372" s="14" t="s">
        <v>134</v>
      </c>
      <c r="AW372" s="14" t="s">
        <v>30</v>
      </c>
      <c r="AX372" s="14" t="s">
        <v>83</v>
      </c>
      <c r="AY372" s="155" t="s">
        <v>128</v>
      </c>
    </row>
    <row r="373" spans="2:65" s="11" customFormat="1" ht="22.9" customHeight="1">
      <c r="B373" s="114"/>
      <c r="D373" s="115" t="s">
        <v>75</v>
      </c>
      <c r="E373" s="123" t="s">
        <v>444</v>
      </c>
      <c r="F373" s="123" t="s">
        <v>445</v>
      </c>
      <c r="J373" s="124">
        <f>BK373</f>
        <v>188624.28</v>
      </c>
      <c r="L373" s="114"/>
      <c r="M373" s="118"/>
      <c r="P373" s="119">
        <f>SUM(P374:P381)</f>
        <v>0</v>
      </c>
      <c r="R373" s="119">
        <f>SUM(R374:R381)</f>
        <v>0</v>
      </c>
      <c r="T373" s="120">
        <f>SUM(T374:T381)</f>
        <v>0</v>
      </c>
      <c r="AR373" s="115" t="s">
        <v>85</v>
      </c>
      <c r="AT373" s="121" t="s">
        <v>75</v>
      </c>
      <c r="AU373" s="121" t="s">
        <v>83</v>
      </c>
      <c r="AY373" s="115" t="s">
        <v>128</v>
      </c>
      <c r="BK373" s="122">
        <f>SUM(BK374:BK381)</f>
        <v>188624.28</v>
      </c>
    </row>
    <row r="374" spans="2:65" s="1" customFormat="1" ht="21.75" customHeight="1">
      <c r="B374" s="125"/>
      <c r="C374" s="126" t="s">
        <v>446</v>
      </c>
      <c r="D374" s="126" t="s">
        <v>130</v>
      </c>
      <c r="E374" s="127" t="s">
        <v>447</v>
      </c>
      <c r="F374" s="128" t="s">
        <v>448</v>
      </c>
      <c r="G374" s="129" t="s">
        <v>282</v>
      </c>
      <c r="H374" s="130">
        <v>1</v>
      </c>
      <c r="I374" s="131">
        <v>115739</v>
      </c>
      <c r="J374" s="132">
        <f>ROUND(I374*H374,2)</f>
        <v>115739</v>
      </c>
      <c r="K374" s="133"/>
      <c r="L374" s="29"/>
      <c r="M374" s="134" t="s">
        <v>1</v>
      </c>
      <c r="N374" s="135" t="s">
        <v>41</v>
      </c>
      <c r="O374" s="136">
        <v>0</v>
      </c>
      <c r="P374" s="136">
        <f>O374*H374</f>
        <v>0</v>
      </c>
      <c r="Q374" s="136">
        <v>0</v>
      </c>
      <c r="R374" s="136">
        <f>Q374*H374</f>
        <v>0</v>
      </c>
      <c r="S374" s="136">
        <v>0</v>
      </c>
      <c r="T374" s="137">
        <f>S374*H374</f>
        <v>0</v>
      </c>
      <c r="V374" s="139">
        <f>ABS(J374)</f>
        <v>115739</v>
      </c>
      <c r="AR374" s="138" t="s">
        <v>229</v>
      </c>
      <c r="AT374" s="138" t="s">
        <v>130</v>
      </c>
      <c r="AU374" s="138" t="s">
        <v>85</v>
      </c>
      <c r="AY374" s="17" t="s">
        <v>128</v>
      </c>
      <c r="BE374" s="139">
        <f>IF(N374="základní",J374,0)</f>
        <v>115739</v>
      </c>
      <c r="BF374" s="139">
        <f>IF(N374="snížená",J374,0)</f>
        <v>0</v>
      </c>
      <c r="BG374" s="139">
        <f>IF(N374="zákl. přenesená",J374,0)</f>
        <v>0</v>
      </c>
      <c r="BH374" s="139">
        <f>IF(N374="sníž. přenesená",J374,0)</f>
        <v>0</v>
      </c>
      <c r="BI374" s="139">
        <f>IF(N374="nulová",J374,0)</f>
        <v>0</v>
      </c>
      <c r="BJ374" s="17" t="s">
        <v>83</v>
      </c>
      <c r="BK374" s="139">
        <f>ROUND(I374*H374,2)</f>
        <v>115739</v>
      </c>
      <c r="BL374" s="17" t="s">
        <v>229</v>
      </c>
      <c r="BM374" s="138" t="s">
        <v>449</v>
      </c>
    </row>
    <row r="375" spans="2:65" s="1" customFormat="1">
      <c r="B375" s="29"/>
      <c r="D375" s="140" t="s">
        <v>136</v>
      </c>
      <c r="F375" s="141" t="s">
        <v>448</v>
      </c>
      <c r="L375" s="29"/>
      <c r="M375" s="142"/>
      <c r="T375" s="53"/>
      <c r="AT375" s="17" t="s">
        <v>136</v>
      </c>
      <c r="AU375" s="17" t="s">
        <v>85</v>
      </c>
    </row>
    <row r="376" spans="2:65" s="1" customFormat="1" ht="19.5">
      <c r="B376" s="29"/>
      <c r="D376" s="140" t="s">
        <v>185</v>
      </c>
      <c r="F376" s="160" t="s">
        <v>331</v>
      </c>
      <c r="L376" s="29"/>
      <c r="M376" s="142"/>
      <c r="T376" s="53"/>
      <c r="AT376" s="17" t="s">
        <v>185</v>
      </c>
      <c r="AU376" s="17" t="s">
        <v>85</v>
      </c>
    </row>
    <row r="377" spans="2:65" s="1" customFormat="1" ht="16.5" customHeight="1">
      <c r="B377" s="125"/>
      <c r="C377" s="126" t="s">
        <v>450</v>
      </c>
      <c r="D377" s="126" t="s">
        <v>130</v>
      </c>
      <c r="E377" s="127" t="s">
        <v>451</v>
      </c>
      <c r="F377" s="128" t="s">
        <v>452</v>
      </c>
      <c r="G377" s="129" t="s">
        <v>191</v>
      </c>
      <c r="H377" s="130">
        <v>60.33</v>
      </c>
      <c r="I377" s="131">
        <v>1208.1099999999999</v>
      </c>
      <c r="J377" s="132">
        <f>ROUND(I377*H377,2)</f>
        <v>72885.279999999999</v>
      </c>
      <c r="K377" s="133"/>
      <c r="L377" s="29"/>
      <c r="M377" s="134" t="s">
        <v>1</v>
      </c>
      <c r="N377" s="135" t="s">
        <v>41</v>
      </c>
      <c r="O377" s="136">
        <v>0</v>
      </c>
      <c r="P377" s="136">
        <f>O377*H377</f>
        <v>0</v>
      </c>
      <c r="Q377" s="136">
        <v>0</v>
      </c>
      <c r="R377" s="136">
        <f>Q377*H377</f>
        <v>0</v>
      </c>
      <c r="S377" s="136">
        <v>0</v>
      </c>
      <c r="T377" s="137">
        <f>S377*H377</f>
        <v>0</v>
      </c>
      <c r="V377" s="139">
        <f>ABS(J377)</f>
        <v>72885.279999999999</v>
      </c>
      <c r="AR377" s="138" t="s">
        <v>229</v>
      </c>
      <c r="AT377" s="138" t="s">
        <v>130</v>
      </c>
      <c r="AU377" s="138" t="s">
        <v>85</v>
      </c>
      <c r="AY377" s="17" t="s">
        <v>128</v>
      </c>
      <c r="BE377" s="139">
        <f>IF(N377="základní",J377,0)</f>
        <v>72885.279999999999</v>
      </c>
      <c r="BF377" s="139">
        <f>IF(N377="snížená",J377,0)</f>
        <v>0</v>
      </c>
      <c r="BG377" s="139">
        <f>IF(N377="zákl. přenesená",J377,0)</f>
        <v>0</v>
      </c>
      <c r="BH377" s="139">
        <f>IF(N377="sníž. přenesená",J377,0)</f>
        <v>0</v>
      </c>
      <c r="BI377" s="139">
        <f>IF(N377="nulová",J377,0)</f>
        <v>0</v>
      </c>
      <c r="BJ377" s="17" t="s">
        <v>83</v>
      </c>
      <c r="BK377" s="139">
        <f>ROUND(I377*H377,2)</f>
        <v>72885.279999999999</v>
      </c>
      <c r="BL377" s="17" t="s">
        <v>229</v>
      </c>
      <c r="BM377" s="138" t="s">
        <v>453</v>
      </c>
    </row>
    <row r="378" spans="2:65" s="1" customFormat="1">
      <c r="B378" s="29"/>
      <c r="D378" s="140" t="s">
        <v>136</v>
      </c>
      <c r="F378" s="141" t="s">
        <v>452</v>
      </c>
      <c r="L378" s="29"/>
      <c r="M378" s="142"/>
      <c r="T378" s="53"/>
      <c r="AT378" s="17" t="s">
        <v>136</v>
      </c>
      <c r="AU378" s="17" t="s">
        <v>85</v>
      </c>
    </row>
    <row r="379" spans="2:65" s="1" customFormat="1" ht="19.5">
      <c r="B379" s="29"/>
      <c r="D379" s="140" t="s">
        <v>185</v>
      </c>
      <c r="F379" s="160" t="s">
        <v>454</v>
      </c>
      <c r="L379" s="29"/>
      <c r="M379" s="142"/>
      <c r="T379" s="53"/>
      <c r="AT379" s="17" t="s">
        <v>185</v>
      </c>
      <c r="AU379" s="17" t="s">
        <v>85</v>
      </c>
    </row>
    <row r="380" spans="2:65" s="13" customFormat="1">
      <c r="B380" s="148"/>
      <c r="D380" s="140" t="s">
        <v>138</v>
      </c>
      <c r="E380" s="149" t="s">
        <v>1</v>
      </c>
      <c r="F380" s="150" t="s">
        <v>455</v>
      </c>
      <c r="H380" s="151">
        <v>60.33</v>
      </c>
      <c r="L380" s="148"/>
      <c r="M380" s="152"/>
      <c r="T380" s="153"/>
      <c r="AT380" s="149" t="s">
        <v>138</v>
      </c>
      <c r="AU380" s="149" t="s">
        <v>85</v>
      </c>
      <c r="AV380" s="13" t="s">
        <v>85</v>
      </c>
      <c r="AW380" s="13" t="s">
        <v>30</v>
      </c>
      <c r="AX380" s="13" t="s">
        <v>6</v>
      </c>
      <c r="AY380" s="149" t="s">
        <v>128</v>
      </c>
    </row>
    <row r="381" spans="2:65" s="14" customFormat="1">
      <c r="B381" s="154"/>
      <c r="D381" s="140" t="s">
        <v>138</v>
      </c>
      <c r="E381" s="155" t="s">
        <v>1</v>
      </c>
      <c r="F381" s="156" t="s">
        <v>142</v>
      </c>
      <c r="H381" s="157">
        <v>60.33</v>
      </c>
      <c r="L381" s="154"/>
      <c r="M381" s="158"/>
      <c r="T381" s="159"/>
      <c r="AT381" s="155" t="s">
        <v>138</v>
      </c>
      <c r="AU381" s="155" t="s">
        <v>85</v>
      </c>
      <c r="AV381" s="14" t="s">
        <v>134</v>
      </c>
      <c r="AW381" s="14" t="s">
        <v>30</v>
      </c>
      <c r="AX381" s="14" t="s">
        <v>83</v>
      </c>
      <c r="AY381" s="155" t="s">
        <v>128</v>
      </c>
    </row>
    <row r="382" spans="2:65" s="11" customFormat="1" ht="25.9" customHeight="1">
      <c r="B382" s="114"/>
      <c r="D382" s="115" t="s">
        <v>75</v>
      </c>
      <c r="E382" s="116"/>
      <c r="F382" s="116" t="s">
        <v>467</v>
      </c>
      <c r="J382" s="117">
        <f>BK382</f>
        <v>-600000</v>
      </c>
      <c r="L382" s="114"/>
      <c r="M382" s="118"/>
      <c r="P382" s="119">
        <f>SUM(P383:P384)</f>
        <v>0</v>
      </c>
      <c r="R382" s="119">
        <f>SUM(R383:R384)</f>
        <v>0</v>
      </c>
      <c r="T382" s="120">
        <f>SUM(T383:T384)</f>
        <v>0</v>
      </c>
      <c r="AR382" s="115" t="s">
        <v>157</v>
      </c>
      <c r="AT382" s="121" t="s">
        <v>75</v>
      </c>
      <c r="AU382" s="121" t="s">
        <v>83</v>
      </c>
      <c r="AY382" s="115" t="s">
        <v>128</v>
      </c>
      <c r="BK382" s="122">
        <f>SUM(BK383:BK384)</f>
        <v>-600000</v>
      </c>
    </row>
    <row r="383" spans="2:65" s="1" customFormat="1" ht="39" customHeight="1">
      <c r="B383" s="125"/>
      <c r="C383" s="126" t="s">
        <v>456</v>
      </c>
      <c r="D383" s="126" t="s">
        <v>130</v>
      </c>
      <c r="E383" s="127" t="s">
        <v>457</v>
      </c>
      <c r="F383" s="128" t="s">
        <v>464</v>
      </c>
      <c r="G383" s="129" t="s">
        <v>298</v>
      </c>
      <c r="H383" s="130">
        <v>1</v>
      </c>
      <c r="I383" s="131">
        <v>-600000</v>
      </c>
      <c r="J383" s="132">
        <f>ROUND(I383*H383,2)</f>
        <v>-600000</v>
      </c>
      <c r="K383" s="133"/>
      <c r="L383" s="29"/>
      <c r="M383" s="134" t="s">
        <v>1</v>
      </c>
      <c r="N383" s="135" t="s">
        <v>41</v>
      </c>
      <c r="O383" s="136">
        <v>0</v>
      </c>
      <c r="P383" s="136">
        <f>O383*H383</f>
        <v>0</v>
      </c>
      <c r="Q383" s="136">
        <v>0</v>
      </c>
      <c r="R383" s="136">
        <f>Q383*H383</f>
        <v>0</v>
      </c>
      <c r="S383" s="136">
        <v>0</v>
      </c>
      <c r="T383" s="137">
        <f>S383*H383</f>
        <v>0</v>
      </c>
      <c r="W383" s="139">
        <f>J383</f>
        <v>-600000</v>
      </c>
      <c r="AR383" s="138" t="s">
        <v>458</v>
      </c>
      <c r="AT383" s="138" t="s">
        <v>130</v>
      </c>
      <c r="AU383" s="138" t="s">
        <v>85</v>
      </c>
      <c r="AY383" s="17" t="s">
        <v>128</v>
      </c>
      <c r="BE383" s="139">
        <f>IF(N383="základní",J383,0)</f>
        <v>-600000</v>
      </c>
      <c r="BF383" s="139">
        <f>IF(N383="snížená",J383,0)</f>
        <v>0</v>
      </c>
      <c r="BG383" s="139">
        <f>IF(N383="zákl. přenesená",J383,0)</f>
        <v>0</v>
      </c>
      <c r="BH383" s="139">
        <f>IF(N383="sníž. přenesená",J383,0)</f>
        <v>0</v>
      </c>
      <c r="BI383" s="139">
        <f>IF(N383="nulová",J383,0)</f>
        <v>0</v>
      </c>
      <c r="BJ383" s="17" t="s">
        <v>83</v>
      </c>
      <c r="BK383" s="139">
        <f>ROUND(I383*H383,2)</f>
        <v>-600000</v>
      </c>
      <c r="BL383" s="17" t="s">
        <v>458</v>
      </c>
      <c r="BM383" s="138" t="s">
        <v>459</v>
      </c>
    </row>
    <row r="384" spans="2:65" s="1" customFormat="1" ht="24.75" customHeight="1">
      <c r="B384" s="29"/>
      <c r="D384" s="140" t="s">
        <v>136</v>
      </c>
      <c r="F384" s="141" t="s">
        <v>464</v>
      </c>
      <c r="L384" s="29"/>
      <c r="M384" s="178"/>
      <c r="N384" s="179"/>
      <c r="O384" s="179"/>
      <c r="P384" s="179"/>
      <c r="Q384" s="179"/>
      <c r="R384" s="179"/>
      <c r="S384" s="179"/>
      <c r="T384" s="180"/>
      <c r="AT384" s="17" t="s">
        <v>136</v>
      </c>
      <c r="AU384" s="17" t="s">
        <v>85</v>
      </c>
    </row>
    <row r="385" spans="2:12" s="1" customFormat="1" ht="6.95" customHeight="1">
      <c r="B385" s="41"/>
      <c r="C385" s="42"/>
      <c r="D385" s="42"/>
      <c r="E385" s="42"/>
      <c r="F385" s="42"/>
      <c r="G385" s="42"/>
      <c r="H385" s="42"/>
      <c r="I385" s="42"/>
      <c r="J385" s="42"/>
      <c r="K385" s="42"/>
      <c r="L385" s="29"/>
    </row>
  </sheetData>
  <autoFilter ref="C134:K384" xr:uid="{00000000-0009-0000-0000-000001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ZL_06 - Vícepráce</vt:lpstr>
      <vt:lpstr>'Rekapitulace stavby'!Názvy_tisku</vt:lpstr>
      <vt:lpstr>'ZL_06 - Vícepráce'!Názvy_tisku</vt:lpstr>
      <vt:lpstr>'Rekapitulace stavby'!Oblast_tisku</vt:lpstr>
      <vt:lpstr>'ZL_06 - Vícepráce'!Oblast_tisku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DESKTOP-U2ABBQ8\Zápotočná Alena</dc:creator>
  <cp:lastModifiedBy>Markéta</cp:lastModifiedBy>
  <cp:lastPrinted>2026-01-13T10:53:20Z</cp:lastPrinted>
  <dcterms:created xsi:type="dcterms:W3CDTF">2025-12-09T14:17:55Z</dcterms:created>
  <dcterms:modified xsi:type="dcterms:W3CDTF">2026-01-13T10:53:42Z</dcterms:modified>
</cp:coreProperties>
</file>