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3 Rada\podklady\RMČ 2022-2026\2025\RMČ č.106-26.11.2025\15-Návrh rozpočtu MČ pro rok 2026\"/>
    </mc:Choice>
  </mc:AlternateContent>
  <xr:revisionPtr revIDLastSave="0" documentId="13_ncr:1_{88E27D62-2D43-4E50-93FC-1B6AA2567D1F}" xr6:coauthVersionLast="47" xr6:coauthVersionMax="47" xr10:uidLastSave="{00000000-0000-0000-0000-000000000000}"/>
  <bookViews>
    <workbookView xWindow="-108" yWindow="-108" windowWidth="23256" windowHeight="12576" tabRatio="604" xr2:uid="{C63FD065-481E-4C1B-9D49-00AC83DF88E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0" i="1" l="1"/>
  <c r="I380" i="1"/>
  <c r="J447" i="1"/>
  <c r="I447" i="1"/>
  <c r="K374" i="1"/>
  <c r="K77" i="1"/>
  <c r="K38" i="1"/>
  <c r="K195" i="1"/>
  <c r="J347" i="1" l="1"/>
  <c r="J249" i="1"/>
  <c r="J252" i="1"/>
  <c r="J247" i="1"/>
  <c r="J250" i="1"/>
  <c r="J241" i="1"/>
  <c r="J128" i="1"/>
  <c r="J95" i="1"/>
  <c r="J23" i="1"/>
  <c r="J8" i="1"/>
  <c r="J11" i="1" s="1"/>
  <c r="J18" i="1"/>
  <c r="J15" i="1"/>
  <c r="K171" i="1" l="1"/>
  <c r="K16" i="1" l="1"/>
  <c r="K444" i="1" l="1"/>
  <c r="I285" i="1"/>
  <c r="I273" i="1"/>
  <c r="I395" i="1"/>
  <c r="I444" i="1"/>
  <c r="I406" i="1"/>
  <c r="K440" i="1"/>
  <c r="J440" i="1"/>
  <c r="I439" i="1"/>
  <c r="I438" i="1"/>
  <c r="I264" i="1"/>
  <c r="I263" i="1"/>
  <c r="I262" i="1"/>
  <c r="I261" i="1"/>
  <c r="I184" i="1"/>
  <c r="I183" i="1"/>
  <c r="I182" i="1"/>
  <c r="I153" i="1"/>
  <c r="I149" i="1"/>
  <c r="I59" i="1"/>
  <c r="I374" i="1"/>
  <c r="I440" i="1" l="1"/>
  <c r="K138" i="1" l="1"/>
  <c r="K37" i="1" l="1"/>
  <c r="I403" i="1" l="1"/>
  <c r="I212" i="1"/>
  <c r="J212" i="1"/>
  <c r="K212" i="1"/>
  <c r="I367" i="1"/>
  <c r="J367" i="1"/>
  <c r="K367" i="1"/>
  <c r="K445" i="1"/>
  <c r="J445" i="1"/>
  <c r="I445" i="1"/>
  <c r="K431" i="1"/>
  <c r="J431" i="1"/>
  <c r="I431" i="1"/>
  <c r="K427" i="1"/>
  <c r="J427" i="1"/>
  <c r="I427" i="1"/>
  <c r="K421" i="1"/>
  <c r="J421" i="1"/>
  <c r="I421" i="1"/>
  <c r="H421" i="1"/>
  <c r="K417" i="1"/>
  <c r="J417" i="1"/>
  <c r="I417" i="1"/>
  <c r="K403" i="1"/>
  <c r="J403" i="1"/>
  <c r="K397" i="1"/>
  <c r="J397" i="1"/>
  <c r="I397" i="1"/>
  <c r="K391" i="1"/>
  <c r="J391" i="1"/>
  <c r="I391" i="1"/>
  <c r="K380" i="1"/>
  <c r="K325" i="1"/>
  <c r="K368" i="1" s="1"/>
  <c r="J325" i="1"/>
  <c r="J368" i="1" s="1"/>
  <c r="I325" i="1"/>
  <c r="I368" i="1" s="1"/>
  <c r="H325" i="1"/>
  <c r="K316" i="1"/>
  <c r="J316" i="1"/>
  <c r="I316" i="1"/>
  <c r="K299" i="1"/>
  <c r="J299" i="1"/>
  <c r="I299" i="1"/>
  <c r="K292" i="1"/>
  <c r="J292" i="1"/>
  <c r="I292" i="1"/>
  <c r="K244" i="1"/>
  <c r="J244" i="1"/>
  <c r="I244" i="1"/>
  <c r="K236" i="1"/>
  <c r="J236" i="1"/>
  <c r="I236" i="1"/>
  <c r="K232" i="1"/>
  <c r="J232" i="1"/>
  <c r="I232" i="1"/>
  <c r="K206" i="1"/>
  <c r="J206" i="1"/>
  <c r="I206" i="1"/>
  <c r="J195" i="1"/>
  <c r="I195" i="1"/>
  <c r="K194" i="1"/>
  <c r="J194" i="1"/>
  <c r="I194" i="1"/>
  <c r="K157" i="1"/>
  <c r="J157" i="1"/>
  <c r="I157" i="1"/>
  <c r="K115" i="1"/>
  <c r="J115" i="1"/>
  <c r="I115" i="1"/>
  <c r="K141" i="1"/>
  <c r="J141" i="1"/>
  <c r="I141" i="1"/>
  <c r="K142" i="1"/>
  <c r="J142" i="1"/>
  <c r="I142" i="1"/>
  <c r="K116" i="1"/>
  <c r="J116" i="1"/>
  <c r="I116" i="1"/>
  <c r="K80" i="1"/>
  <c r="J80" i="1"/>
  <c r="I80" i="1"/>
  <c r="I52" i="1"/>
  <c r="K52" i="1"/>
  <c r="J52" i="1"/>
  <c r="J38" i="1"/>
  <c r="I38" i="1"/>
  <c r="J37" i="1"/>
  <c r="I37" i="1"/>
  <c r="K11" i="1"/>
  <c r="I268" i="1" l="1"/>
  <c r="K88" i="1"/>
  <c r="K450" i="1" s="1"/>
  <c r="K464" i="1" s="1"/>
  <c r="I213" i="1"/>
  <c r="J88" i="1"/>
  <c r="J450" i="1" s="1"/>
  <c r="J464" i="1" s="1"/>
  <c r="J213" i="1"/>
  <c r="I88" i="1"/>
  <c r="I450" i="1" s="1"/>
  <c r="I464" i="1" s="1"/>
  <c r="J268" i="1"/>
  <c r="I53" i="1"/>
  <c r="J53" i="1"/>
  <c r="K213" i="1"/>
  <c r="K268" i="1"/>
  <c r="K447" i="1"/>
  <c r="K53" i="1"/>
  <c r="J382" i="1" l="1"/>
  <c r="J449" i="1" s="1"/>
  <c r="J475" i="1" s="1"/>
  <c r="J476" i="1" s="1"/>
  <c r="I382" i="1"/>
  <c r="I449" i="1" s="1"/>
  <c r="I451" i="1" s="1"/>
  <c r="K382" i="1"/>
  <c r="K449" i="1" s="1"/>
  <c r="K451" i="1" s="1"/>
  <c r="J451" i="1" l="1"/>
  <c r="I475" i="1"/>
  <c r="I476" i="1" s="1"/>
  <c r="K475" i="1"/>
  <c r="K476" i="1" s="1"/>
  <c r="H445" i="1"/>
  <c r="H440" i="1"/>
  <c r="H431" i="1"/>
  <c r="H427" i="1"/>
  <c r="H417" i="1"/>
  <c r="H403" i="1"/>
  <c r="H397" i="1"/>
  <c r="H391" i="1"/>
  <c r="H374" i="1"/>
  <c r="H368" i="1"/>
  <c r="H367" i="1"/>
  <c r="H316" i="1"/>
  <c r="H299" i="1"/>
  <c r="H292" i="1"/>
  <c r="H244" i="1"/>
  <c r="H236" i="1"/>
  <c r="H232" i="1"/>
  <c r="H212" i="1"/>
  <c r="H206" i="1"/>
  <c r="H184" i="1"/>
  <c r="H157" i="1"/>
  <c r="H142" i="1"/>
  <c r="H141" i="1"/>
  <c r="H116" i="1"/>
  <c r="H115" i="1"/>
  <c r="H80" i="1"/>
  <c r="H52" i="1"/>
  <c r="H38" i="1"/>
  <c r="H37" i="1"/>
  <c r="H11" i="1"/>
  <c r="H195" i="1" l="1"/>
  <c r="H380" i="1"/>
  <c r="H88" i="1"/>
  <c r="H450" i="1" s="1"/>
  <c r="H464" i="1" s="1"/>
  <c r="H268" i="1"/>
  <c r="H213" i="1"/>
  <c r="H447" i="1"/>
  <c r="H53" i="1"/>
  <c r="H194" i="1"/>
  <c r="H382" i="1" l="1"/>
  <c r="H449" i="1" s="1"/>
  <c r="H475" i="1" l="1"/>
  <c r="H476" i="1" s="1"/>
  <c r="H451" i="1"/>
</calcChain>
</file>

<file path=xl/sharedStrings.xml><?xml version="1.0" encoding="utf-8"?>
<sst xmlns="http://schemas.openxmlformats.org/spreadsheetml/2006/main" count="623" uniqueCount="510">
  <si>
    <t>Městská část Praha - Ďáblice</t>
  </si>
  <si>
    <t xml:space="preserve">Schválený </t>
  </si>
  <si>
    <t>BILANCE PŘÍJMŮ</t>
  </si>
  <si>
    <t>1. Neinvestiční dotace ze SR</t>
  </si>
  <si>
    <t>na výkon státní správy ZJ 900</t>
  </si>
  <si>
    <t xml:space="preserve">  </t>
  </si>
  <si>
    <t>ostatní</t>
  </si>
  <si>
    <t>Celkem</t>
  </si>
  <si>
    <t>2. Neinvestiční dotace z rozpočtu HMP</t>
  </si>
  <si>
    <t>předpokládaný výnos daně z nemovitosti</t>
  </si>
  <si>
    <t>souhrnný dotační vztah ZJ 921</t>
  </si>
  <si>
    <t>Skládka</t>
  </si>
  <si>
    <t>výnos ze skládky inflace</t>
  </si>
  <si>
    <t>dotace MLK UZ 81</t>
  </si>
  <si>
    <t>dotace JSDH</t>
  </si>
  <si>
    <t>dotace pro ZŠ-primární prevence</t>
  </si>
  <si>
    <t xml:space="preserve">dotace pro ZŠ </t>
  </si>
  <si>
    <t>dotace ZOZ</t>
  </si>
  <si>
    <t xml:space="preserve">dotace z VHP </t>
  </si>
  <si>
    <t>finanční vypořádání s MHMP</t>
  </si>
  <si>
    <t>výnos daně z příjmu</t>
  </si>
  <si>
    <t>Ponechané prostředky činnost JSDH</t>
  </si>
  <si>
    <t>Ponechané prostředky - finanční vypořádání</t>
  </si>
  <si>
    <t xml:space="preserve">Ponechané prostředky-pomoc při inflaci pražským domácnostem </t>
  </si>
  <si>
    <t>Celkem neinvestiční dotace včetně ponechaných dotací z let minulých</t>
  </si>
  <si>
    <t xml:space="preserve">Celkem čistý příjem neinvestičních dotací 2024 bez ponechaných dotací </t>
  </si>
  <si>
    <t>3. Účelové investiční dotace z rozpočtu HMP</t>
  </si>
  <si>
    <t xml:space="preserve">Dotace 2024 - Stavební a venkovní úpravy ZŠ 80954 </t>
  </si>
  <si>
    <t>Dotace 2024 -Havarijní oprava střech MŠ 82143</t>
  </si>
  <si>
    <t>Dotace 2024 -Výměna střešních oken MŠ 82144</t>
  </si>
  <si>
    <t>Celkem investiční dotace včetně ponechaných dotací z let minulých</t>
  </si>
  <si>
    <t>Celkem čistý příjem investičních dotací 2024 - bez ponechaných dotací</t>
  </si>
  <si>
    <t>Dotace celkem</t>
  </si>
  <si>
    <t>4. Vlastní příjmy</t>
  </si>
  <si>
    <t>znečištění živ. prostředí</t>
  </si>
  <si>
    <t>poplatek ze psů</t>
  </si>
  <si>
    <t>poplatek z pobytu</t>
  </si>
  <si>
    <t>zábor veř. prostranství</t>
  </si>
  <si>
    <t>správní poplatky</t>
  </si>
  <si>
    <t>splátky půjčených prostředků od obyvatelstva</t>
  </si>
  <si>
    <t xml:space="preserve">příjmy z knihovny </t>
  </si>
  <si>
    <t>příjmy z kulturní komise</t>
  </si>
  <si>
    <t>příjmy z akcí MČ</t>
  </si>
  <si>
    <t>příjmy ze sociální komise</t>
  </si>
  <si>
    <t>úroky</t>
  </si>
  <si>
    <t>příjmy z prodeje majetku</t>
  </si>
  <si>
    <t>příjmy z prodeje krátkodobého drobného majetku</t>
  </si>
  <si>
    <t>příspěvky a náhrady</t>
  </si>
  <si>
    <t>Přijaté pojistné náhrady</t>
  </si>
  <si>
    <t>neidentifikované příjmy</t>
  </si>
  <si>
    <t>ostatní příjmy</t>
  </si>
  <si>
    <t>přijaté sankční platby</t>
  </si>
  <si>
    <t>dary</t>
  </si>
  <si>
    <t>finanční vypořádání  - vratka dotace PO</t>
  </si>
  <si>
    <t>ostatní přijaté vratky transferů</t>
  </si>
  <si>
    <t>Transfery z jiných ÚSC</t>
  </si>
  <si>
    <t>převod z fondu hospodářské činnosti</t>
  </si>
  <si>
    <t>finanční vypořádání</t>
  </si>
  <si>
    <t>ostatní převody z vlastních fondů (z SF)</t>
  </si>
  <si>
    <t>převod z vlastních rezervních účtů (z FRR)</t>
  </si>
  <si>
    <t>převody z rozpočtových účtů (do FRR a SF)</t>
  </si>
  <si>
    <t>PŘÍJMY před konsolidací CELKEM dle FIN</t>
  </si>
  <si>
    <t>BILANCE VÝDAJŮ</t>
  </si>
  <si>
    <t>A.  Neinvestiční výdaje</t>
  </si>
  <si>
    <t>Kap. 01 Rozvoj obce</t>
  </si>
  <si>
    <t>Multifunkční dům - služby  ORG 16</t>
  </si>
  <si>
    <t>Multifunkční dům - materiál ORG 16</t>
  </si>
  <si>
    <t>Multifunkční dům - opravy ORG 16</t>
  </si>
  <si>
    <t>Multifunkční dům -DDHM ORG 16</t>
  </si>
  <si>
    <t>Zázemí Ďáblického parku -DDHM</t>
  </si>
  <si>
    <t>Zázemí Ďáblického parku -opravy</t>
  </si>
  <si>
    <t>Zázemí Ďáblického parku - služby</t>
  </si>
  <si>
    <t>Stavební komise</t>
  </si>
  <si>
    <t>skládka</t>
  </si>
  <si>
    <t>THP - mzdové výdaje</t>
  </si>
  <si>
    <t>THP - pojištní sociální</t>
  </si>
  <si>
    <t>THP - pojištní zdravotní</t>
  </si>
  <si>
    <t>THP - telefonní služby</t>
  </si>
  <si>
    <t>THP - oděvy, obuv</t>
  </si>
  <si>
    <t>THP - ochranné pomůcky</t>
  </si>
  <si>
    <t>THP - drobný hmotný materiál</t>
  </si>
  <si>
    <t>THP - cestovné</t>
  </si>
  <si>
    <t>celkem THP služby</t>
  </si>
  <si>
    <t>Celkem Rozvoj obce</t>
  </si>
  <si>
    <t>Kap. 02 Městská infrastruktura</t>
  </si>
  <si>
    <t>odvádění a čištění vod</t>
  </si>
  <si>
    <t>čištění kanálů</t>
  </si>
  <si>
    <t>Neinvestiční transfery obyv. - transfery zabudované nádrže</t>
  </si>
  <si>
    <t>mzdy - dohody</t>
  </si>
  <si>
    <t>mzdy - sociální pojištění</t>
  </si>
  <si>
    <t>mzdy - zdravotní pojištění</t>
  </si>
  <si>
    <t>drobný hmotný majetek</t>
  </si>
  <si>
    <t>material</t>
  </si>
  <si>
    <t>služby - monitoring odpadů ZJ 950</t>
  </si>
  <si>
    <t>nákup služeb (odvoz odpadu, kontejnery) ZJ 950</t>
  </si>
  <si>
    <t>Opravy</t>
  </si>
  <si>
    <t>služby - problematika hluku ZJ 950</t>
  </si>
  <si>
    <t>veřejná zeleň</t>
  </si>
  <si>
    <t>Povinné soc. zabezpečení</t>
  </si>
  <si>
    <t>Povinné pojištění na ZP</t>
  </si>
  <si>
    <t>nákup ostatních služeb</t>
  </si>
  <si>
    <t>*</t>
  </si>
  <si>
    <t>opravy a údržba</t>
  </si>
  <si>
    <t>celkem zeleň</t>
  </si>
  <si>
    <t>Celkem Městská infrastruktura</t>
  </si>
  <si>
    <t>Kap. 03 Doprava</t>
  </si>
  <si>
    <t>silnice</t>
  </si>
  <si>
    <t>el.energie</t>
  </si>
  <si>
    <t xml:space="preserve">služby </t>
  </si>
  <si>
    <t>údržba a oprava komunikací</t>
  </si>
  <si>
    <t>ostatní záležitosti pozemních komunikací</t>
  </si>
  <si>
    <t>oprava a údržba autobusových zastávek</t>
  </si>
  <si>
    <t>Celkem Doprava</t>
  </si>
  <si>
    <t>Kap. 04 Školství a mládež</t>
  </si>
  <si>
    <t xml:space="preserve">DHM </t>
  </si>
  <si>
    <t>služby pen.ústavů+poj.</t>
  </si>
  <si>
    <t>služby</t>
  </si>
  <si>
    <t>opravy a udržování MŠ</t>
  </si>
  <si>
    <t>opravy a udržování ZŠ</t>
  </si>
  <si>
    <t>dotace na mzdy MHMP UZ96</t>
  </si>
  <si>
    <t>primární prevence ZŠ UZ 115</t>
  </si>
  <si>
    <t>Opatření pro pražské domácnosti - inflace, školství UZ 138</t>
  </si>
  <si>
    <t>školské a kulturní akce služby</t>
  </si>
  <si>
    <t>neinvestiční příspěvky (Hvězdárna)</t>
  </si>
  <si>
    <t>neinvestiční příspěvky SK</t>
  </si>
  <si>
    <t xml:space="preserve">neinv. transfery sdružením </t>
  </si>
  <si>
    <t>dětská hřiště a klub</t>
  </si>
  <si>
    <t>dohody(mzdy)</t>
  </si>
  <si>
    <t>pojistné na soc.zabezpečení</t>
  </si>
  <si>
    <t>pojistné na zdrav.zab.</t>
  </si>
  <si>
    <t>DDHM-drobný dlouhodobý hmotný majetek</t>
  </si>
  <si>
    <t>materiál</t>
  </si>
  <si>
    <t>nájemné (hřiště Křížovníci)</t>
  </si>
  <si>
    <t>ostatní služby</t>
  </si>
  <si>
    <t>celkem hřiště</t>
  </si>
  <si>
    <t>Celkem Školství a mládež</t>
  </si>
  <si>
    <t>Kap. 05 Zdravotnictví a sociální oblast</t>
  </si>
  <si>
    <t>mzdy-dohody</t>
  </si>
  <si>
    <t>nájemné</t>
  </si>
  <si>
    <t>za užití duševního vlastnictví</t>
  </si>
  <si>
    <t>pohoštění</t>
  </si>
  <si>
    <t>dary hmotné</t>
  </si>
  <si>
    <t>ostatní výdaje sociální komise</t>
  </si>
  <si>
    <t>celkem sociální komise</t>
  </si>
  <si>
    <t>Sociální pracovník - ostatní osobní výdaje</t>
  </si>
  <si>
    <t>Sociální pracovník  - povinné poj. Na sociální zabezpečení</t>
  </si>
  <si>
    <t>Sociální pracovník - povinné poj. Na zdravotní zabezpečení</t>
  </si>
  <si>
    <t>Sociální pracovník - služby elektronických komunikací</t>
  </si>
  <si>
    <t xml:space="preserve">celkem sociální pracovník </t>
  </si>
  <si>
    <t>Celkem Sociální věci</t>
  </si>
  <si>
    <t>Kap. 06 Kultura sport a cestovní ruch</t>
  </si>
  <si>
    <t>knihovna</t>
  </si>
  <si>
    <t>platy</t>
  </si>
  <si>
    <t>dohody o provedení práce</t>
  </si>
  <si>
    <t>odměny za užití duševního vlastnictví</t>
  </si>
  <si>
    <t>nákup knih</t>
  </si>
  <si>
    <t>DHM</t>
  </si>
  <si>
    <t>služby telekomunikací</t>
  </si>
  <si>
    <t>SW</t>
  </si>
  <si>
    <t>opravy, údržba</t>
  </si>
  <si>
    <t>celkem knihovna</t>
  </si>
  <si>
    <t>kronika</t>
  </si>
  <si>
    <t>odměna kronikáři</t>
  </si>
  <si>
    <t>celkem kronika</t>
  </si>
  <si>
    <t>kulturní komise - užití duševního vlastnictví</t>
  </si>
  <si>
    <t>kulturní komise - nájemné</t>
  </si>
  <si>
    <t>kulturní komise - ostatní služby</t>
  </si>
  <si>
    <t>kulturní komise - občerstvení</t>
  </si>
  <si>
    <t>kulturní komise - materiál</t>
  </si>
  <si>
    <t>celkem kulturní komise</t>
  </si>
  <si>
    <t>akce MČ - užití duševního vlastnictví</t>
  </si>
  <si>
    <t>akce MČ - materiál</t>
  </si>
  <si>
    <t>akce MČ služby</t>
  </si>
  <si>
    <t>akce MČ nájemné</t>
  </si>
  <si>
    <t>produkce kultury VLNA,velký sál, OD ZJ 20</t>
  </si>
  <si>
    <t>akce MČ - pohoštění</t>
  </si>
  <si>
    <t>sportovní komise- užití duš. vlastnictví</t>
  </si>
  <si>
    <t>sportovní komise- služby</t>
  </si>
  <si>
    <t>sportovní komise- materiál</t>
  </si>
  <si>
    <t>sportovní komise- nájemné</t>
  </si>
  <si>
    <t>příspěvky na činnost zájm.sdružením</t>
  </si>
  <si>
    <t>neinv. transfery sdružením  církevním sdružením</t>
  </si>
  <si>
    <t>ost.neinv. Transfery nezisk. Organizacím</t>
  </si>
  <si>
    <t>Celkem Kultura a sport</t>
  </si>
  <si>
    <t>ostatní platy</t>
  </si>
  <si>
    <t>ostatní povinné pojistné placené zaměst.</t>
  </si>
  <si>
    <t>ochranné pomůcky</t>
  </si>
  <si>
    <t>léky</t>
  </si>
  <si>
    <t>oděv, obuv</t>
  </si>
  <si>
    <t>DHIM</t>
  </si>
  <si>
    <t>voda</t>
  </si>
  <si>
    <t>plyn</t>
  </si>
  <si>
    <t>elektřina</t>
  </si>
  <si>
    <t>PHM</t>
  </si>
  <si>
    <t>telefony</t>
  </si>
  <si>
    <t>služby peněžních ústavů</t>
  </si>
  <si>
    <t>školení</t>
  </si>
  <si>
    <t>opravy</t>
  </si>
  <si>
    <t>programové vybavení</t>
  </si>
  <si>
    <t>občerstvení</t>
  </si>
  <si>
    <t>neinv. transfery sdružením</t>
  </si>
  <si>
    <t>Daně a poplatky do SR (dálniční známka)</t>
  </si>
  <si>
    <t>Celkem Požární ochrana</t>
  </si>
  <si>
    <t>Kap. 08 Hospodářství</t>
  </si>
  <si>
    <t>Celkem Místní hospodářství</t>
  </si>
  <si>
    <t>Kap. 09 Vnitřní správa a samospráva</t>
  </si>
  <si>
    <t>samospráva</t>
  </si>
  <si>
    <t>odměny</t>
  </si>
  <si>
    <t>náhrady - refundace</t>
  </si>
  <si>
    <t>odchodné</t>
  </si>
  <si>
    <t>náhrady - refundace zdr. a soc. pojištění</t>
  </si>
  <si>
    <t>telekomunikace</t>
  </si>
  <si>
    <t>cestovné</t>
  </si>
  <si>
    <t>Ostatní výdaje</t>
  </si>
  <si>
    <t>dary obyvatelstvu</t>
  </si>
  <si>
    <t>celkem samospráva</t>
  </si>
  <si>
    <t>Volby - mzdové výdaje</t>
  </si>
  <si>
    <t>Volby - materiál</t>
  </si>
  <si>
    <t>Volby - poštovné</t>
  </si>
  <si>
    <t>Volby - služby</t>
  </si>
  <si>
    <t>Volby - občerstvení</t>
  </si>
  <si>
    <t>vnitřní správa</t>
  </si>
  <si>
    <t>OPZ - aktivní politika zaměstnanosti</t>
  </si>
  <si>
    <t>zákonné úrazové poj.</t>
  </si>
  <si>
    <t>Mzdové náhrady</t>
  </si>
  <si>
    <t>Léčiva</t>
  </si>
  <si>
    <t>knihy a časopisy</t>
  </si>
  <si>
    <t>DDHM</t>
  </si>
  <si>
    <t>služby pošt</t>
  </si>
  <si>
    <t>služby  telekomunikací</t>
  </si>
  <si>
    <t>konzultační služby (poradenské a právní)</t>
  </si>
  <si>
    <t>Zpracování dat a služby související s IT</t>
  </si>
  <si>
    <t>výdaje na konference</t>
  </si>
  <si>
    <t>daně a poplatky</t>
  </si>
  <si>
    <t>poskytnuté neinv. Příspěvky a náhrady</t>
  </si>
  <si>
    <t>Věcné dary</t>
  </si>
  <si>
    <t>Dary obyvatelstvu</t>
  </si>
  <si>
    <t>Ostatní neinvestiční transfery</t>
  </si>
  <si>
    <t>Neinvestiční půjčené prostředky fyzickým osobám</t>
  </si>
  <si>
    <t>celkem vnitřní správa</t>
  </si>
  <si>
    <t>Celkem Správa a samospráva</t>
  </si>
  <si>
    <t>Kap. 10 Všeobecná pokladní správa</t>
  </si>
  <si>
    <t xml:space="preserve">převod příspěvku do SF </t>
  </si>
  <si>
    <t xml:space="preserve">  P</t>
  </si>
  <si>
    <t>platby daní a poplatků  krajům, obcím</t>
  </si>
  <si>
    <t>nespecifikované rezervy</t>
  </si>
  <si>
    <t>Převody mezi státut.městy a jejich MČ - finanční vypoř.</t>
  </si>
  <si>
    <t>Vratky investičních dotací</t>
  </si>
  <si>
    <t>Převody vlastním rezervním fondům</t>
  </si>
  <si>
    <t>převod z FRR vlastním rozpočtovým účtům</t>
  </si>
  <si>
    <t>Ostatní neinvestiční výdaje jinde nezařazené</t>
  </si>
  <si>
    <t>Celkem Všeobecná pokladní správa</t>
  </si>
  <si>
    <t>CELKEM NEINVESTIČNÍ VÝDAJE před konsolidací dle FIN</t>
  </si>
  <si>
    <t>B.   Investiční výdaje</t>
  </si>
  <si>
    <t>skl</t>
  </si>
  <si>
    <t>Pozemky</t>
  </si>
  <si>
    <t>skladka</t>
  </si>
  <si>
    <t>kontejnerová stání</t>
  </si>
  <si>
    <t>Stavební  a venkovní úpravy ZŠ ORG 80954</t>
  </si>
  <si>
    <t>Havarijní rekonstrukce střech MŠ 872143</t>
  </si>
  <si>
    <t>Sportovní hala - ORG 19</t>
  </si>
  <si>
    <t>Herní prvky</t>
  </si>
  <si>
    <t>Kap. 05 Sociální oblast</t>
  </si>
  <si>
    <t>Kap. 06 Kultura a sport</t>
  </si>
  <si>
    <t>stavby (Kokořínská 400)</t>
  </si>
  <si>
    <t>Rekonstrukce sociálního zázemí</t>
  </si>
  <si>
    <t>Kap. 07 Bezpečnost</t>
  </si>
  <si>
    <t>Celkem Bezpečnost</t>
  </si>
  <si>
    <t>Kap. 08 Místní hospodářství</t>
  </si>
  <si>
    <t>Bydlení Ďáblická - Družstvo</t>
  </si>
  <si>
    <t>Kap. 09 Vnitřní správa</t>
  </si>
  <si>
    <t>stroje, přístroje a zařízení</t>
  </si>
  <si>
    <t>Celkem Vnitřní správa</t>
  </si>
  <si>
    <t>CELKEM INVESTIČNÍ VÝDAJE</t>
  </si>
  <si>
    <t>VÝDAJE CELKEM</t>
  </si>
  <si>
    <t>PŘÍJMY CELKEM</t>
  </si>
  <si>
    <t>SALDO PŘÍJMŮ A VÝDAJŮ</t>
  </si>
  <si>
    <t>FINANCOVÁNÍ Z BÚ přes 8115</t>
  </si>
  <si>
    <t>FINANCOVÁNÍ Z FONDU REZERV</t>
  </si>
  <si>
    <t xml:space="preserve"> </t>
  </si>
  <si>
    <t>bú z frr</t>
  </si>
  <si>
    <t>bú ze sf</t>
  </si>
  <si>
    <t xml:space="preserve">sf a frr z bú </t>
  </si>
  <si>
    <t>bú z vhč tvorba SF z VHČ</t>
  </si>
  <si>
    <t>sf z bu</t>
  </si>
  <si>
    <t>sf půjčky</t>
  </si>
  <si>
    <t>sf z vhč</t>
  </si>
  <si>
    <t xml:space="preserve">PŘÍJMY DLE VÝKAZŮ po konsolidaci </t>
  </si>
  <si>
    <t>toto schvalovat jako závazný ukazatel</t>
  </si>
  <si>
    <t>frr z bú</t>
  </si>
  <si>
    <t>bu / pokl</t>
  </si>
  <si>
    <t>bu z frr</t>
  </si>
  <si>
    <t>sf/bu</t>
  </si>
  <si>
    <t>sf-dov.</t>
  </si>
  <si>
    <t>sf-přísp.</t>
  </si>
  <si>
    <t>dph</t>
  </si>
  <si>
    <t>mhmp</t>
  </si>
  <si>
    <t>VÝDAJE DLE VÝKAZŮ po konsolidaci</t>
  </si>
  <si>
    <t>Saldo příjmů a výdajů po konsolidaci (+,-)</t>
  </si>
  <si>
    <t>Upravený ROZ</t>
  </si>
  <si>
    <t>Skutečnost</t>
  </si>
  <si>
    <t>THP - benzín, nafta</t>
  </si>
  <si>
    <t>THP - školení</t>
  </si>
  <si>
    <t>dopravní prostředky</t>
  </si>
  <si>
    <t>Transfery z jiných MČ</t>
  </si>
  <si>
    <t>THP -  materiál</t>
  </si>
  <si>
    <t xml:space="preserve">Rekontrukce potrubí </t>
  </si>
  <si>
    <t>ROZPIS NÁVRHU ROZPOČTU 2025</t>
  </si>
  <si>
    <t>skl 8mil.</t>
  </si>
  <si>
    <t>skládka 93400</t>
  </si>
  <si>
    <t>konzultační služby - EU dotace Místní energetická koncepce</t>
  </si>
  <si>
    <t>ROZ 2025</t>
  </si>
  <si>
    <t>celkem volby PS PČR</t>
  </si>
  <si>
    <t>nákup knih UZ 81</t>
  </si>
  <si>
    <t>Ponechané prostředky-dotace Místní energetická koncepce</t>
  </si>
  <si>
    <t>Zaplacené sankce a odstupné</t>
  </si>
  <si>
    <t>usnesení č. 132/25/ZMČ</t>
  </si>
  <si>
    <t xml:space="preserve">Dotace 2025 - Stavební a venkovní úpravy ZŠ 80954 </t>
  </si>
  <si>
    <t>Dotace 2025 - Stavební a venkovní úpravy ZŠ 80954 nový účel vratky 2024</t>
  </si>
  <si>
    <t xml:space="preserve">Dotace 202 - </t>
  </si>
  <si>
    <t>Zapojení dotace z roku 2024 - Stavební avenkovní úpravy ZŠ 509 54 UZ 148</t>
  </si>
  <si>
    <t>dotace Reuse den</t>
  </si>
  <si>
    <t>Akce Reuse den - dotace UZ 81 - mzdové výdaje</t>
  </si>
  <si>
    <t>Akce Reuse den - dotace UZ 81 - materiál</t>
  </si>
  <si>
    <t>Akce Reuse den - dotace UZ 81 - nájemné</t>
  </si>
  <si>
    <t>Akce Reuse den - dotace UZ 81 - služby</t>
  </si>
  <si>
    <t>kulturní komise - elektrická energie</t>
  </si>
  <si>
    <t>Akce Reuse den - dotace UZ 81 - pohoštění</t>
  </si>
  <si>
    <t>akce MČ - výdaje na věcné dary</t>
  </si>
  <si>
    <t>sportovní komise- občerstvení</t>
  </si>
  <si>
    <t>platby daní krajům obcím a státním fondům</t>
  </si>
  <si>
    <t>převody vlastní pokladně</t>
  </si>
  <si>
    <t>volby PS Parlament ČR</t>
  </si>
  <si>
    <t>FV 2024 - dotace ve výši 50% výdajů particip.rozpočtu 2024</t>
  </si>
  <si>
    <t>FV 2024 - dotace ve výši nedoplatku volby 2024 Parlament EU</t>
  </si>
  <si>
    <t>DDHM - participativní rozpočet Na Blatech</t>
  </si>
  <si>
    <t>DDHM - participativní rozpočet Koníčkovo nám.</t>
  </si>
  <si>
    <t>materiál- participativní rozpočet Na Blatech</t>
  </si>
  <si>
    <t>Stroje, přístroje a zařízení - herní prvek Koníčkovo nám. Participativní rozpočet UZ 119</t>
  </si>
  <si>
    <t>Investiční transfery spolkům</t>
  </si>
  <si>
    <t>Sociální koordinátor - příkazní smlouva</t>
  </si>
  <si>
    <t>Ostatní služby -participativní rozpočet stromy</t>
  </si>
  <si>
    <t xml:space="preserve">ostatní služby - participativní rozpočet </t>
  </si>
  <si>
    <t>Oplocení pozemku</t>
  </si>
  <si>
    <t>Autobusová zastávka Ďáblická x U Parkánu</t>
  </si>
  <si>
    <t>dotace - tabákové výrobky a jejich odpady</t>
  </si>
  <si>
    <t>Dotace 2025 - Stavební a venkovní úpravy ZŠ 80954  UZ84</t>
  </si>
  <si>
    <t>akce MČ - energie</t>
  </si>
  <si>
    <t>Volby - DDHM</t>
  </si>
  <si>
    <t>NÁVRH ROZPOČTU</t>
  </si>
  <si>
    <t>Plánované akce hrazené z kulturní komise jsou především bez vstupného - Masopust, Noc s Andersenem, Den Země, Čarodějnice, celková požadovaná částka 200 tis. Kč rozhozená do pravděpodobných položek</t>
  </si>
  <si>
    <t>Masopust, Čarodějnice, Den Země, Noc s Andersenem</t>
  </si>
  <si>
    <t>Akce komunitního charakteru, vedení MČ</t>
  </si>
  <si>
    <t>akce dle rozpisu rozhozené do pravděpodobných položek</t>
  </si>
  <si>
    <t>dle příkazní smlouvy 090/2025, dodatku č. 1</t>
  </si>
  <si>
    <t>Dětský den, Olympiáda v MŠ, turnaj v šipkách</t>
  </si>
  <si>
    <t>dle aktuálních potřeb bytového a nebytového fondu</t>
  </si>
  <si>
    <t>dle příkazní smlouvy č. 021/2024</t>
  </si>
  <si>
    <t>nákup projektoru</t>
  </si>
  <si>
    <t>pracovní dohoda</t>
  </si>
  <si>
    <t>přednáška</t>
  </si>
  <si>
    <t>knihy</t>
  </si>
  <si>
    <t>čistíci prostředky</t>
  </si>
  <si>
    <t>telefony, data</t>
  </si>
  <si>
    <t>Acton</t>
  </si>
  <si>
    <t>vzdělávací aktivity pro mládež podporovaná MČ</t>
  </si>
  <si>
    <t>zážitkově vzdělávací kurz pro mládež - opakování akce z 2024</t>
  </si>
  <si>
    <t>deratizace</t>
  </si>
  <si>
    <t>pryžový povrch DH Vlna - radní D.Prokeš</t>
  </si>
  <si>
    <t>v roce 2025 byl zvýšen příjem -FK Bau s.r.o.- výstavba Statková (199 000,-)</t>
  </si>
  <si>
    <t>v 6/2026 budou roční úroky z TV cca 1,7 mil. Kč, ostatní úroky na běžných i na spořících účtech v průběhu 2025 klesaly, tzn. že ani rok 2025 nedosáhne plánovaných 5 mil. Kč na úrokách</t>
  </si>
  <si>
    <t>revize běžné roční</t>
  </si>
  <si>
    <t>renovace podlahy sál MD, prkna v atriích</t>
  </si>
  <si>
    <t>oprava okolí klouzačky ( 2025 oprava plotu, nátěry provedeny darem externí firmou, natření altánu)</t>
  </si>
  <si>
    <t>lavičky, koše</t>
  </si>
  <si>
    <t>nářadí, přístroje</t>
  </si>
  <si>
    <t>vánoční dekorace</t>
  </si>
  <si>
    <t>na podnět p. Krejčího</t>
  </si>
  <si>
    <t>Opravy Květnová 553</t>
  </si>
  <si>
    <t>opravy sociálního zařízení pro THP Květnová 553/52</t>
  </si>
  <si>
    <t>(2025nebude čerpáno- při kontrole potrubí PVK bylo zjištěno, že není potřeba opravy)</t>
  </si>
  <si>
    <t>současný počet psů 364, předpis předpokládaný pro rok 2026 133 348,- 25% odvod MHMP 33 337, do příjmů 100 000</t>
  </si>
  <si>
    <t>pět platících subjektů</t>
  </si>
  <si>
    <t>fakturace za 12/2025</t>
  </si>
  <si>
    <t>generátor pro ÚMČ</t>
  </si>
  <si>
    <t>2x elektrický boiler plus montáž a úprava elektroinstalace</t>
  </si>
  <si>
    <t>stavební komise-  koncepční studie Ďáblice (která se soutěžila 2025 bez zájmů dodavatelů, v 2026 opět znovu)</t>
  </si>
  <si>
    <t>Vysouvací sloupek u příjezdu ke školní budově</t>
  </si>
  <si>
    <t>navýšeno o 100 tis. o údržbu pozemku 587/64 (naproti budově MHMP, jak knihovna)</t>
  </si>
  <si>
    <t>dle počtu přihlášených čtenářů</t>
  </si>
  <si>
    <t>dle průměru za poslední roky</t>
  </si>
  <si>
    <t>zapojení tvorby soc. fondu z VHČ</t>
  </si>
  <si>
    <t xml:space="preserve">ochrana proti povodním, přívalovým dešťům </t>
  </si>
  <si>
    <t>dle nově schválených pravidel přidělování příspěvku na nádrže zvýšení na 35 000,- Kč za  příspěvek</t>
  </si>
  <si>
    <t>dle nově schválených pravidel pro DPP a DPČ</t>
  </si>
  <si>
    <t>rozpočet na základě přehledu od velitele JSDH a potřeb pro JSDH, viz zpráva o činnosti za 2025</t>
  </si>
  <si>
    <t>dle schválené KS 2025-2026</t>
  </si>
  <si>
    <t>materiál na opravy, výzdobu apod.</t>
  </si>
  <si>
    <t>rezerva pro náhrady rozbitého inventáře, popř. nákup nového</t>
  </si>
  <si>
    <t>výdaje na akce MČ v KC Vlna</t>
  </si>
  <si>
    <t>mzdové výdaje na biodpad, úklid odpadu v rámci dohod o práci</t>
  </si>
  <si>
    <t>samotná realizace označení obce na základě záměru stavební komise</t>
  </si>
  <si>
    <t>energie pro radary</t>
  </si>
  <si>
    <t>oprava silnice Říjnové v oblasti Poděbradova-Na Znělci(1,2 mil), 200 tis. výtluky, 100 tis. oprava dopravního značení</t>
  </si>
  <si>
    <t>prostředky pro případné opravy autobusových zastávek</t>
  </si>
  <si>
    <t>pojištění majetku - budovy</t>
  </si>
  <si>
    <t>průběžné dotace MHMP nejsou zaručeny</t>
  </si>
  <si>
    <t>prostředky pro školskou komisi</t>
  </si>
  <si>
    <t>související pojistné na SZ</t>
  </si>
  <si>
    <t>související pojistné na ZP</t>
  </si>
  <si>
    <t>dle žádosti SK Ďáblice-veřejnoprávní smlouva</t>
  </si>
  <si>
    <t>navýšení min. hod. mzdy dle zákona dlouhodobé pracovní dohody</t>
  </si>
  <si>
    <t>materiál pro údržbu, písek, kačírek apod…</t>
  </si>
  <si>
    <t>dle aktuálních potřeb</t>
  </si>
  <si>
    <t>nájemné hřiště Kostelecká dle smlouvy, nájemné cest u SK hřiště Státní pozemkový úřad</t>
  </si>
  <si>
    <t>zákonné revize dětských prvků a hřišť, úprava po zaslání na základě žádosti OVS zákonné 4 provozní kontroly a 1 roční servisní</t>
  </si>
  <si>
    <t>běžné opravy dětských prvků, znižují se výdaje na nákup DDHM, zvyšují na opravy</t>
  </si>
  <si>
    <t>dle dlouhodobé pracovní dohodě (350,- Kč/hod., půlúvazek)</t>
  </si>
  <si>
    <t>akce ukončena v 2025</t>
  </si>
  <si>
    <t>dle rozpisu akcí sociální komise</t>
  </si>
  <si>
    <t>dle smlouvy s MČ Dolní Chabry 02/2024 na dobu neurčitou</t>
  </si>
  <si>
    <t>dle smlouvy s obcí Hovorčovice - bude dodatek.</t>
  </si>
  <si>
    <t>1-10_2025</t>
  </si>
  <si>
    <t>Bydlení Ďáblická - Družstvo investiční zařízení</t>
  </si>
  <si>
    <t>Nákup nemovitosti Osinalická pozemek</t>
  </si>
  <si>
    <t>Nákup nemovitosti Osinalická zastavěná plocha</t>
  </si>
  <si>
    <t>Volby- poštovné vlastní prostředky MČ</t>
  </si>
  <si>
    <t>nákup služeb - tabákový odpad</t>
  </si>
  <si>
    <t>opravy chodníků dle potřeb, propad Ďáblická, propad chodníku Prácheňská 35 tis. bez DPH</t>
  </si>
  <si>
    <t>závazný ukazatel energie</t>
  </si>
  <si>
    <t>závazný ukazatel - příspěvek MČ nepedagogické pozice ORG, ONIV, provoz jídelen</t>
  </si>
  <si>
    <t>z toho: ONIV, jídelny, nepedagogičtí pracovníci ve školství 1. posílení</t>
  </si>
  <si>
    <t>z toho: ONIV, jídelny, nepedagogičtí pracovníci ve školství 2. posílení</t>
  </si>
  <si>
    <t>na základě zvýšení platu v roce 2025 v podobě osobního ohodnocení 4 pracovníci</t>
  </si>
  <si>
    <t>24,8% povinné pojištění sociální</t>
  </si>
  <si>
    <t>9% povinné pojištění zdravotní</t>
  </si>
  <si>
    <t>dle odsouhlaseného návrhu ved. Odboru OVS</t>
  </si>
  <si>
    <t>pro stroje, dopravní prostředky a nářadí THP</t>
  </si>
  <si>
    <t>dle odhadu a zvýšené hodinové sazby pro rok 2026 u brigádníků v letním období</t>
  </si>
  <si>
    <t>hlína, květiny</t>
  </si>
  <si>
    <t>náhradní díly, drobný materiál</t>
  </si>
  <si>
    <t>kontrola u skládky</t>
  </si>
  <si>
    <t>svoz odpadu</t>
  </si>
  <si>
    <t>opravy místní infrastruktury</t>
  </si>
  <si>
    <t>opravy týkající se údržby zeleně - strojů, zařízení</t>
  </si>
  <si>
    <t>24,8% sociál. Pojištění</t>
  </si>
  <si>
    <t>9% zdravotní pojištění</t>
  </si>
  <si>
    <t>4,2promile z hrubých mezd</t>
  </si>
  <si>
    <t>26900,-/ měsíční zálohy plus doplatky při vyúčtování</t>
  </si>
  <si>
    <t>přehledová tabulka, včetně 100 tis. na dopravní studii</t>
  </si>
  <si>
    <t>přehledová tabulka</t>
  </si>
  <si>
    <t>kolektivní smlouva</t>
  </si>
  <si>
    <t>včetně plánovaného navýšení od 1.1.2026 o cca 5% Kč na osobu v tarifu, odměny.</t>
  </si>
  <si>
    <t>auto, ostatní pohonné hmoty na traktory, sekačky, čtyřkolky jsou na 3639</t>
  </si>
  <si>
    <t>poplatky bank, pojištění majetku ÚMČ</t>
  </si>
  <si>
    <t>KS</t>
  </si>
  <si>
    <t>dle přehledu mezd, včetně 5% zákonného zvýšení u star., plus ex star</t>
  </si>
  <si>
    <t>24,8% soc. pojištění u uvolněného zastupitele</t>
  </si>
  <si>
    <t>9% zdr. pojištění u všech zastupitelů</t>
  </si>
  <si>
    <t>pro neuvolněné zastupitele- RMČ</t>
  </si>
  <si>
    <r>
      <t>oproti 2025 navýšeno o</t>
    </r>
    <r>
      <rPr>
        <b/>
        <i/>
        <sz val="10"/>
        <color theme="1"/>
        <rFont val="Calibri"/>
        <family val="2"/>
        <charset val="238"/>
        <scheme val="minor"/>
      </rPr>
      <t xml:space="preserve"> 150 000,-Kč</t>
    </r>
    <r>
      <rPr>
        <i/>
        <sz val="10"/>
        <color theme="1"/>
        <rFont val="Calibri"/>
        <family val="2"/>
        <charset val="238"/>
        <scheme val="minor"/>
      </rPr>
      <t xml:space="preserve"> pro opravy soc. zařízení pro THP</t>
    </r>
  </si>
  <si>
    <r>
      <t xml:space="preserve">navýšeno upravou rozpočtu v roce 2025 úpravou hodinové mzdy v pracovní dohodě o </t>
    </r>
    <r>
      <rPr>
        <b/>
        <i/>
        <sz val="10"/>
        <color theme="1"/>
        <rFont val="Calibri"/>
        <family val="2"/>
        <charset val="238"/>
        <scheme val="minor"/>
      </rPr>
      <t>64 300,- Kč</t>
    </r>
  </si>
  <si>
    <r>
      <t xml:space="preserve">hriště oproti 2025 navýšení o </t>
    </r>
    <r>
      <rPr>
        <b/>
        <i/>
        <sz val="10"/>
        <rFont val="Arial"/>
        <family val="2"/>
        <charset val="238"/>
      </rPr>
      <t>13 400,- Kč</t>
    </r>
    <r>
      <rPr>
        <i/>
        <sz val="10"/>
        <rFont val="Arial"/>
        <family val="2"/>
        <charset val="238"/>
      </rPr>
      <t xml:space="preserve"> v mzdových výdajích, výdaje prodiskutovány s p. Dohnalovou</t>
    </r>
  </si>
  <si>
    <r>
      <t xml:space="preserve">navýšení o  </t>
    </r>
    <r>
      <rPr>
        <b/>
        <i/>
        <sz val="10"/>
        <color theme="1"/>
        <rFont val="Calibri"/>
        <family val="2"/>
        <charset val="238"/>
        <scheme val="minor"/>
      </rPr>
      <t>491 000,- Kč</t>
    </r>
    <r>
      <rPr>
        <i/>
        <sz val="10"/>
        <color theme="1"/>
        <rFont val="Calibri"/>
        <family val="2"/>
        <charset val="238"/>
        <scheme val="minor"/>
      </rPr>
      <t>: snížení revizí o 50 tis., navýšení oprav MD o 150 000,- Kč, snížení oprav KC Vlna o 100 000,- Kč, snížení výdajů stavební komise o 350 000,- Kč, zvýšení mzdových výdajů THP o 876 000,- Kč (původně rozpočtovány 3, v průběhu roku navýšení o čtvrtého plus zvýšení osobního ohodnocení 2025 třem pracovníkům,, snížení o 50 000,- u školení, zvýšení o 15 tis u osobních nákladů -oděvy, ochran. pomůcky, cestovné)</t>
    </r>
  </si>
  <si>
    <t>tzv. 1 navýšení ze SR o přesun prostředků na PO financování nepedagogů, ONIV, jídelen</t>
  </si>
  <si>
    <t>tzv. 2. navýšení ze MHMP o přesun prostředků na PO financování nepedagogů, ONIV, jídelen</t>
  </si>
  <si>
    <r>
      <t xml:space="preserve">snížení o </t>
    </r>
    <r>
      <rPr>
        <b/>
        <i/>
        <sz val="10"/>
        <color theme="1"/>
        <rFont val="Calibri"/>
        <family val="2"/>
        <charset val="238"/>
        <scheme val="minor"/>
      </rPr>
      <t>38 200,- Kč</t>
    </r>
    <r>
      <rPr>
        <i/>
        <sz val="10"/>
        <color theme="1"/>
        <rFont val="Calibri"/>
        <family val="2"/>
        <charset val="238"/>
        <scheme val="minor"/>
      </rPr>
      <t>: o 118 200,- u výdajů na mzdové dohody úklid obce, snížení o 20 tis. u nákupu DDHM, navýšení o 25 tis. u oprav u odpadového hospodářství, navýšení o 100 tis. pro úklid pozemku 587/64, snížení 25 000,- u oprav u zeleně).</t>
    </r>
  </si>
  <si>
    <r>
      <t xml:space="preserve">zimní údržba pouze silnic, 20 tis. revize radarů, 60 tis. VŘ. 22 tis. rezerva. </t>
    </r>
    <r>
      <rPr>
        <b/>
        <sz val="11"/>
        <color theme="1"/>
        <rFont val="Calibri"/>
        <family val="2"/>
        <charset val="238"/>
        <scheme val="minor"/>
      </rPr>
      <t>SOD pouze na silnice firma FREKO a.s</t>
    </r>
    <r>
      <rPr>
        <sz val="11"/>
        <color theme="1"/>
        <rFont val="Calibri"/>
        <family val="2"/>
        <charset val="238"/>
        <scheme val="minor"/>
      </rPr>
      <t>.: 115.225,88 Kč jeden výjezd,smluvně garantované jsou 2výjezdy do měsíce, tj.pro rok 2026 230.451,76 *4 plus odhad 2výjezdy v měsíci 1 a 2/2026 navíc negarantované, tj. 230 451,76 *2 plus prostředky na údržbu 11-12/2026 cca 460 000,- Kč. Pokud firma nezašle fakturaci za prosinec ještě v roce 2025, je třeba počítat v nespecifické rezervě s fakturací za 12/2025 a případně v 1/2026 přesunout prostředky na tuto položku.</t>
    </r>
  </si>
  <si>
    <t>101036,- Kč garantované 2 výjezdy/měsíčně tj. 4x101036 tj. 404 144,- Kč na období 1-4/2026 ,  na negarantované dle odhadu 2výjezdy/měsíčně v období 1-3/2026, tj. plus 303 108,- Kč a na 11-12/2026 cca 200 tis.Kč. Výběrové řízení 50 tis. rezerva pro nahodilé služby 35 000,- Kč.(101 036,- pro přídnou fakturaci za 12/2025 v lednu v nespecifické rezervě)</t>
  </si>
  <si>
    <t>zimní údržba od Hřenské ulice nahoru, od ulice K Lomu-po Zářijovou - THP plus brigádníci z JSDH</t>
  </si>
  <si>
    <t>štěrk do zásobníků a sůl na posyp pro svépomoc při údržbě komunikací</t>
  </si>
  <si>
    <t>11 945 634,- Kč  skutečnost dle měsíční platby 814.068,- včetně odvodů plus odměny včetně odvodů 2 176 818,-Kč. Zjištěno na základě aktuálních tarifů, nikde se nepočítá s případným avizovaným navýšením od 1.1.2026. ONIV plán do 2026 dle návrhu PO je celkem 735 000,- Kč. Celkem tedy 12 680 634,- Kč. Na provoz jídelen tak bude z příspěvku MHMP zbývat 13 066,- Kč.  přesný rozbor výdajů na školní jídelny- provozní ne mzdové MČ jsou v podkladech cca 868 000. Nutné dořešit jak budeme financovat- čtvrtletně, se zvláštním UZ na platy, UZ na ONIV a UZ na provoz jídelen. jedná se o tzv. 1. navýšení ze SR</t>
  </si>
  <si>
    <r>
      <rPr>
        <b/>
        <i/>
        <sz val="10"/>
        <color theme="1"/>
        <rFont val="Calibri"/>
        <family val="2"/>
        <charset val="238"/>
        <scheme val="minor"/>
      </rPr>
      <t>navýšení o 1 750 000</t>
    </r>
    <r>
      <rPr>
        <i/>
        <sz val="10"/>
        <color theme="1"/>
        <rFont val="Calibri"/>
        <family val="2"/>
        <charset val="238"/>
        <scheme val="minor"/>
      </rPr>
      <t>,- Kč:navýšení 140 tis. na realizaci označení obce, 10 000,- Kč na nákup materiálu pro údržbu komunikací, zvýšení o 650 000,- u SOD na údržbu silnic, navýšení o 1,1 mil. Kč u oprav na silnice, snížení o 250 tis. na údržbu chodníků, zvýšení o 100 tis pro brigádníky na údržbu části ulic vyjmutých z SOD</t>
    </r>
  </si>
  <si>
    <t>pick-up pro THP výši prostředků dodá p. Krejčí nebo až v roce 2026 na základě VŘ - nový cca 1 mil. Kč, dodat prostředky na  traktor v 2025 nestihne</t>
  </si>
  <si>
    <t>Klimatizační úprava PC učebny</t>
  </si>
  <si>
    <t>Stroje a zařízení ZŠ - vzduchotechnika-rozvaděč</t>
  </si>
  <si>
    <t>Posuvná vrata MŠ</t>
  </si>
  <si>
    <t>oprava vodovodního řádu MŠ</t>
  </si>
  <si>
    <t>Rekonstrukce podlah kuchyně včetně elektroinstalace</t>
  </si>
  <si>
    <t>opravy investičního rázu</t>
  </si>
  <si>
    <t>Studie náměstí</t>
  </si>
  <si>
    <t>z toho příspěvek PO (ZŠ+MŠ) závazný ukazatel IT ORG</t>
  </si>
  <si>
    <t>z toho příspěvek PO (ZŠ+MŠ) závazný ukazatel energie ORG</t>
  </si>
  <si>
    <t xml:space="preserve">příspěvek PO (ZŠ+MŠ) provozní </t>
  </si>
  <si>
    <t>závazný ukazatel nákup informační techniky dle rozpisu</t>
  </si>
  <si>
    <t>dle požadavku jednotlivých sdružení pracujících s mládeží (v navržené částce jsou navržené příspěvky FV ve výši 20 tis. sdružení Ďáblík, 20 tis sdružení Parkán, 30 tis. Kroužek PP, 7 tis. sportovní akce TAVJ), 3 tis. rezerva</t>
  </si>
  <si>
    <r>
      <t>navýšení o</t>
    </r>
    <r>
      <rPr>
        <b/>
        <i/>
        <sz val="10"/>
        <rFont val="Arial"/>
        <family val="2"/>
        <charset val="238"/>
      </rPr>
      <t xml:space="preserve"> 13 920 000,- Kč</t>
    </r>
    <r>
      <rPr>
        <i/>
        <sz val="10"/>
        <rFont val="Arial"/>
        <family val="2"/>
        <charset val="238"/>
      </rPr>
      <t>: navýšení o 12 693 700,- pro financování nepedagogů, ONIV a jídelen- dotačně, navýšení o 132 900,- Kč v příspěvku zřizovatele PO, navýšení o 60 tis pro zážitkový kurz pro mládež, navýšení o 20 tis u příspěvků transfery sdružením, navýšení o 13 400 u mzdových výdajů hřiště, navýšení o 1 250 000,- Kč u oprav MŠ, snížení resp. přesun do investičních výdajů u oprav ZŠ o 250 000,- Kč.</t>
    </r>
  </si>
  <si>
    <t>ve FV projednány a navrženy příspěvky sdružením (Klub seniorů 55 tis.Kč, Nestor 30 tis. Kč, TTC 30 tis.Kč, Ochotníci 5 tis. Kč), rezerva 30 tis. Kč pro případné nezaslané žádosti.</t>
  </si>
  <si>
    <r>
      <t xml:space="preserve">oproti 2025 </t>
    </r>
    <r>
      <rPr>
        <b/>
        <i/>
        <sz val="10"/>
        <color theme="1"/>
        <rFont val="Calibri"/>
        <family val="2"/>
        <charset val="238"/>
        <scheme val="minor"/>
      </rPr>
      <t>sníženo</t>
    </r>
    <r>
      <rPr>
        <i/>
        <sz val="10"/>
        <color theme="1"/>
        <rFont val="Calibri"/>
        <family val="2"/>
        <charset val="238"/>
        <scheme val="minor"/>
      </rPr>
      <t xml:space="preserve"> na základě jednání FV o 58 500</t>
    </r>
    <r>
      <rPr>
        <b/>
        <i/>
        <sz val="10"/>
        <color theme="1"/>
        <rFont val="Calibri"/>
        <family val="2"/>
        <charset val="238"/>
        <scheme val="minor"/>
      </rPr>
      <t>,- K</t>
    </r>
    <r>
      <rPr>
        <i/>
        <sz val="10"/>
        <color theme="1"/>
        <rFont val="Calibri"/>
        <family val="2"/>
        <charset val="238"/>
        <scheme val="minor"/>
      </rPr>
      <t>č</t>
    </r>
    <r>
      <rPr>
        <b/>
        <i/>
        <sz val="10"/>
        <color theme="1"/>
        <rFont val="Calibri"/>
        <family val="2"/>
        <charset val="238"/>
        <scheme val="minor"/>
      </rPr>
      <t xml:space="preserve">: </t>
    </r>
    <r>
      <rPr>
        <i/>
        <sz val="10"/>
        <color theme="1"/>
        <rFont val="Calibri"/>
        <family val="2"/>
        <charset val="238"/>
        <scheme val="minor"/>
      </rPr>
      <t>zvýšeno o výdaje o projektor 11 500,- Kč knihovna a zvýšení o 10 000,- u sportovní komise na 110 000,- Kč, snížení o 80 000,- u příspěvku sdružením</t>
    </r>
  </si>
  <si>
    <t>dle žádosti sdružení mladých hasičů (30 000,- K4) upraveno po FV</t>
  </si>
  <si>
    <r>
      <rPr>
        <b/>
        <i/>
        <sz val="9"/>
        <color theme="1"/>
        <rFont val="Arial"/>
        <family val="2"/>
        <charset val="238"/>
      </rPr>
      <t>sníženo</t>
    </r>
    <r>
      <rPr>
        <i/>
        <sz val="9"/>
        <color theme="1"/>
        <rFont val="Arial"/>
        <family val="2"/>
        <charset val="238"/>
      </rPr>
      <t xml:space="preserve"> o </t>
    </r>
    <r>
      <rPr>
        <b/>
        <i/>
        <sz val="9"/>
        <color theme="1"/>
        <rFont val="Arial"/>
        <family val="2"/>
        <charset val="238"/>
      </rPr>
      <t>18 500,-K</t>
    </r>
    <r>
      <rPr>
        <i/>
        <sz val="9"/>
        <color theme="1"/>
        <rFont val="Arial"/>
        <family val="2"/>
        <charset val="238"/>
      </rPr>
      <t>č, tj. zvýšení 1 500,- Kč provoz JSDH, snížení o 20 tis. SDH mladí hasiči</t>
    </r>
  </si>
  <si>
    <t>odhad prvotních výdajů na studii pro rozvoj budoucího náměstí Osinalická</t>
  </si>
  <si>
    <t>včetně VŘ (160 000,-) upraveno při jednání FV</t>
  </si>
  <si>
    <t>dle kalkulace zaslané PO akce ve výši 2,5 mil bez DPH, nutná revize stávajícího zařízení ze strany zřizovatele, upraveno jednání FV</t>
  </si>
  <si>
    <t>dle předběžné kalkulace PO upraveno jednán FV</t>
  </si>
  <si>
    <t>zařízení bude s největší pravděpodobností hrazeno v 2025, upraveno jednání FV</t>
  </si>
  <si>
    <t>včetně VŘ upraveno jednání FV</t>
  </si>
  <si>
    <t>1,9 mil. Kč dle rozpisu stavební komise za architektonickou soutěž a odměny účastníkům</t>
  </si>
  <si>
    <t>Nový kotel Květnová 553/52</t>
  </si>
  <si>
    <t>Dle návrhu rozpočtu PO 6 993 900 snížené o 10 ks PC hrazených v 2025 a dle střednědobého plánu rozvoje IT</t>
  </si>
  <si>
    <t>Jde o tzv. 2. navýšení z MHMP</t>
  </si>
  <si>
    <t>300,- participativní rozpočet,500 tis. rezerva pro úhradu výjezdů na zimní údržbu 12/2025, rezerva pro případnou úpravu rozpočtu  v 1/2026 u služeb, které se realizovaly v 12/2025 a nestačily vyfakturovat, zejména pak pro Stavební a venkovní úpravy ZŠ.</t>
  </si>
  <si>
    <t>aut. Zastávka u BD Družstvo (260 tis. Kč) - bude realizována hl. m. Prahou</t>
  </si>
  <si>
    <t xml:space="preserve">projekt plus realizace (260 000,-) přesun z položky autobusová zastávka </t>
  </si>
  <si>
    <t>z toho : výnos ze skládky ZJ 950</t>
  </si>
  <si>
    <t>dle smlouvy</t>
  </si>
  <si>
    <r>
      <t xml:space="preserve">zvýšení o </t>
    </r>
    <r>
      <rPr>
        <b/>
        <i/>
        <sz val="10"/>
        <color theme="1"/>
        <rFont val="Calibri"/>
        <family val="2"/>
        <charset val="238"/>
        <scheme val="minor"/>
      </rPr>
      <t>110 tis Kč</t>
    </r>
    <r>
      <rPr>
        <i/>
        <sz val="10"/>
        <color theme="1"/>
        <rFont val="Calibri"/>
        <family val="2"/>
        <charset val="238"/>
        <scheme val="minor"/>
      </rPr>
      <t xml:space="preserve"> v mzdových výdajích a ostatních výdajích</t>
    </r>
  </si>
  <si>
    <t>zatím neuhrazena  100/2018 čl. II. odst.2 (první část uhrazena 13.9.2023)</t>
  </si>
  <si>
    <t>již upraveno</t>
  </si>
  <si>
    <t>sml. 074/2022 - 780 487,- Kč upravená CJ 2615/2025 na částku 1 135 000,-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</si>
</sst>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7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0" applyFont="1"/>
    <xf numFmtId="0" fontId="5" fillId="0" borderId="0" xfId="2" applyFont="1"/>
    <xf numFmtId="0" fontId="5" fillId="0" borderId="0" xfId="1" applyFont="1" applyAlignment="1">
      <alignment horizontal="center"/>
    </xf>
    <xf numFmtId="0" fontId="6" fillId="0" borderId="0" xfId="2" applyFont="1"/>
    <xf numFmtId="49" fontId="5" fillId="0" borderId="0" xfId="2" applyNumberFormat="1" applyFont="1"/>
    <xf numFmtId="0" fontId="7" fillId="0" borderId="0" xfId="2" applyFont="1"/>
    <xf numFmtId="0" fontId="3" fillId="0" borderId="0" xfId="2" applyFont="1"/>
    <xf numFmtId="1" fontId="3" fillId="0" borderId="0" xfId="2" applyNumberFormat="1" applyFont="1"/>
    <xf numFmtId="49" fontId="3" fillId="0" borderId="0" xfId="2" applyNumberFormat="1" applyFont="1"/>
    <xf numFmtId="0" fontId="3" fillId="0" borderId="1" xfId="2" applyFont="1" applyBorder="1"/>
    <xf numFmtId="49" fontId="3" fillId="0" borderId="1" xfId="2" applyNumberFormat="1" applyFont="1" applyBorder="1"/>
    <xf numFmtId="0" fontId="3" fillId="0" borderId="0" xfId="2" applyFont="1" applyAlignment="1">
      <alignment wrapText="1"/>
    </xf>
    <xf numFmtId="0" fontId="8" fillId="0" borderId="0" xfId="2" applyFont="1"/>
    <xf numFmtId="49" fontId="3" fillId="0" borderId="0" xfId="2" applyNumberFormat="1" applyFont="1" applyAlignment="1">
      <alignment wrapText="1"/>
    </xf>
    <xf numFmtId="0" fontId="9" fillId="0" borderId="0" xfId="2" applyFont="1"/>
    <xf numFmtId="0" fontId="5" fillId="0" borderId="1" xfId="2" applyFont="1" applyBorder="1"/>
    <xf numFmtId="49" fontId="5" fillId="0" borderId="1" xfId="2" applyNumberFormat="1" applyFont="1" applyBorder="1"/>
    <xf numFmtId="49" fontId="8" fillId="0" borderId="0" xfId="2" applyNumberFormat="1" applyFont="1"/>
    <xf numFmtId="49" fontId="7" fillId="0" borderId="0" xfId="2" applyNumberFormat="1" applyFont="1"/>
    <xf numFmtId="0" fontId="5" fillId="2" borderId="0" xfId="2" applyFont="1" applyFill="1"/>
    <xf numFmtId="0" fontId="3" fillId="0" borderId="2" xfId="0" applyFont="1" applyBorder="1"/>
    <xf numFmtId="0" fontId="5" fillId="0" borderId="3" xfId="2" applyFont="1" applyBorder="1"/>
    <xf numFmtId="49" fontId="5" fillId="0" borderId="3" xfId="2" applyNumberFormat="1" applyFont="1" applyBorder="1"/>
    <xf numFmtId="49" fontId="11" fillId="0" borderId="0" xfId="2" applyNumberFormat="1" applyFont="1"/>
    <xf numFmtId="0" fontId="7" fillId="0" borderId="0" xfId="0" applyFont="1"/>
    <xf numFmtId="0" fontId="5" fillId="0" borderId="0" xfId="0" applyFont="1"/>
    <xf numFmtId="4" fontId="0" fillId="3" borderId="0" xfId="0" applyNumberFormat="1" applyFill="1"/>
    <xf numFmtId="4" fontId="0" fillId="3" borderId="1" xfId="0" applyNumberFormat="1" applyFill="1" applyBorder="1"/>
    <xf numFmtId="4" fontId="1" fillId="3" borderId="1" xfId="0" applyNumberFormat="1" applyFont="1" applyFill="1" applyBorder="1"/>
    <xf numFmtId="4" fontId="1" fillId="3" borderId="0" xfId="0" applyNumberFormat="1" applyFont="1" applyFill="1"/>
    <xf numFmtId="4" fontId="5" fillId="3" borderId="1" xfId="2" applyNumberFormat="1" applyFont="1" applyFill="1" applyBorder="1"/>
    <xf numFmtId="4" fontId="8" fillId="3" borderId="0" xfId="0" applyNumberFormat="1" applyFont="1" applyFill="1"/>
    <xf numFmtId="4" fontId="8" fillId="3" borderId="0" xfId="1" applyNumberFormat="1" applyFont="1" applyFill="1"/>
    <xf numFmtId="4" fontId="5" fillId="3" borderId="1" xfId="0" applyNumberFormat="1" applyFont="1" applyFill="1" applyBorder="1"/>
    <xf numFmtId="4" fontId="10" fillId="3" borderId="0" xfId="0" applyNumberFormat="1" applyFont="1" applyFill="1"/>
    <xf numFmtId="4" fontId="5" fillId="3" borderId="0" xfId="0" applyNumberFormat="1" applyFont="1" applyFill="1"/>
    <xf numFmtId="4" fontId="3" fillId="3" borderId="1" xfId="0" applyNumberFormat="1" applyFont="1" applyFill="1" applyBorder="1"/>
    <xf numFmtId="4" fontId="3" fillId="3" borderId="0" xfId="0" applyNumberFormat="1" applyFont="1" applyFill="1"/>
    <xf numFmtId="4" fontId="5" fillId="3" borderId="0" xfId="2" applyNumberFormat="1" applyFont="1" applyFill="1"/>
    <xf numFmtId="4" fontId="5" fillId="3" borderId="4" xfId="0" applyNumberFormat="1" applyFont="1" applyFill="1" applyBorder="1"/>
    <xf numFmtId="4" fontId="0" fillId="2" borderId="0" xfId="0" applyNumberFormat="1" applyFill="1"/>
    <xf numFmtId="4" fontId="1" fillId="2" borderId="1" xfId="0" applyNumberFormat="1" applyFont="1" applyFill="1" applyBorder="1"/>
    <xf numFmtId="4" fontId="0" fillId="2" borderId="1" xfId="0" applyNumberFormat="1" applyFill="1" applyBorder="1"/>
    <xf numFmtId="4" fontId="1" fillId="2" borderId="0" xfId="0" applyNumberFormat="1" applyFont="1" applyFill="1"/>
    <xf numFmtId="4" fontId="12" fillId="2" borderId="0" xfId="0" applyNumberFormat="1" applyFont="1" applyFill="1"/>
    <xf numFmtId="4" fontId="5" fillId="2" borderId="1" xfId="2" applyNumberFormat="1" applyFont="1" applyFill="1" applyBorder="1"/>
    <xf numFmtId="4" fontId="13" fillId="2" borderId="0" xfId="0" applyNumberFormat="1" applyFont="1" applyFill="1"/>
    <xf numFmtId="4" fontId="8" fillId="2" borderId="0" xfId="0" applyNumberFormat="1" applyFont="1" applyFill="1"/>
    <xf numFmtId="4" fontId="8" fillId="2" borderId="0" xfId="1" applyNumberFormat="1" applyFont="1" applyFill="1"/>
    <xf numFmtId="4" fontId="10" fillId="2" borderId="0" xfId="0" applyNumberFormat="1" applyFont="1" applyFill="1"/>
    <xf numFmtId="4" fontId="5" fillId="2" borderId="1" xfId="0" applyNumberFormat="1" applyFont="1" applyFill="1" applyBorder="1"/>
    <xf numFmtId="4" fontId="5" fillId="2" borderId="0" xfId="0" applyNumberFormat="1" applyFont="1" applyFill="1"/>
    <xf numFmtId="4" fontId="5" fillId="2" borderId="0" xfId="2" applyNumberFormat="1" applyFont="1" applyFill="1"/>
    <xf numFmtId="4" fontId="3" fillId="2" borderId="1" xfId="0" applyNumberFormat="1" applyFont="1" applyFill="1" applyBorder="1"/>
    <xf numFmtId="4" fontId="3" fillId="2" borderId="0" xfId="0" applyNumberFormat="1" applyFont="1" applyFill="1"/>
    <xf numFmtId="4" fontId="5" fillId="2" borderId="4" xfId="0" applyNumberFormat="1" applyFont="1" applyFill="1" applyBorder="1"/>
    <xf numFmtId="4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4" fontId="0" fillId="0" borderId="0" xfId="0" applyNumberFormat="1"/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3" fillId="0" borderId="0" xfId="0" applyNumberFormat="1" applyFont="1"/>
    <xf numFmtId="4" fontId="1" fillId="0" borderId="1" xfId="0" applyNumberFormat="1" applyFont="1" applyBorder="1"/>
    <xf numFmtId="4" fontId="0" fillId="0" borderId="1" xfId="0" applyNumberFormat="1" applyBorder="1"/>
    <xf numFmtId="4" fontId="1" fillId="0" borderId="0" xfId="0" applyNumberFormat="1" applyFont="1"/>
    <xf numFmtId="4" fontId="12" fillId="0" borderId="0" xfId="0" applyNumberFormat="1" applyFont="1"/>
    <xf numFmtId="4" fontId="5" fillId="0" borderId="1" xfId="2" applyNumberFormat="1" applyFont="1" applyBorder="1"/>
    <xf numFmtId="4" fontId="13" fillId="0" borderId="0" xfId="0" applyNumberFormat="1" applyFont="1"/>
    <xf numFmtId="4" fontId="8" fillId="0" borderId="0" xfId="0" applyNumberFormat="1" applyFont="1"/>
    <xf numFmtId="4" fontId="8" fillId="0" borderId="0" xfId="1" applyNumberFormat="1" applyFont="1"/>
    <xf numFmtId="4" fontId="10" fillId="0" borderId="0" xfId="0" applyNumberFormat="1" applyFont="1"/>
    <xf numFmtId="4" fontId="5" fillId="0" borderId="1" xfId="0" applyNumberFormat="1" applyFont="1" applyBorder="1"/>
    <xf numFmtId="4" fontId="5" fillId="0" borderId="0" xfId="0" applyNumberFormat="1" applyFont="1"/>
    <xf numFmtId="4" fontId="5" fillId="0" borderId="0" xfId="2" applyNumberFormat="1" applyFont="1"/>
    <xf numFmtId="4" fontId="3" fillId="0" borderId="1" xfId="0" applyNumberFormat="1" applyFont="1" applyBorder="1"/>
    <xf numFmtId="4" fontId="5" fillId="0" borderId="4" xfId="0" applyNumberFormat="1" applyFont="1" applyBorder="1"/>
    <xf numFmtId="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14" fillId="3" borderId="0" xfId="0" applyNumberFormat="1" applyFont="1" applyFill="1"/>
    <xf numFmtId="49" fontId="14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4" fontId="12" fillId="3" borderId="0" xfId="0" applyNumberFormat="1" applyFont="1" applyFill="1"/>
    <xf numFmtId="0" fontId="12" fillId="0" borderId="0" xfId="0" applyFont="1"/>
    <xf numFmtId="4" fontId="15" fillId="3" borderId="0" xfId="0" applyNumberFormat="1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4" fontId="13" fillId="3" borderId="0" xfId="0" applyNumberFormat="1" applyFont="1" applyFill="1"/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5" fillId="0" borderId="0" xfId="0" applyFont="1"/>
    <xf numFmtId="0" fontId="19" fillId="4" borderId="0" xfId="0" applyFont="1" applyFill="1" applyAlignment="1">
      <alignment wrapText="1"/>
    </xf>
    <xf numFmtId="10" fontId="16" fillId="0" borderId="0" xfId="0" applyNumberFormat="1" applyFont="1"/>
    <xf numFmtId="0" fontId="20" fillId="0" borderId="0" xfId="0" applyFont="1"/>
    <xf numFmtId="0" fontId="21" fillId="0" borderId="0" xfId="0" applyFont="1"/>
    <xf numFmtId="0" fontId="22" fillId="4" borderId="0" xfId="0" applyFont="1" applyFill="1"/>
    <xf numFmtId="0" fontId="22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4" fontId="15" fillId="2" borderId="0" xfId="0" applyNumberFormat="1" applyFont="1" applyFill="1"/>
    <xf numFmtId="4" fontId="15" fillId="0" borderId="0" xfId="0" applyNumberFormat="1" applyFont="1"/>
    <xf numFmtId="4" fontId="25" fillId="3" borderId="0" xfId="0" applyNumberFormat="1" applyFont="1" applyFill="1"/>
  </cellXfs>
  <cellStyles count="3">
    <cellStyle name="Normální" xfId="0" builtinId="0"/>
    <cellStyle name="normální_RO 1 2009 navrh 090306" xfId="1" xr:uid="{64242C57-4366-4F0B-808D-8234C542BF0B}"/>
    <cellStyle name="normální_rozbor1-5_2003" xfId="2" xr:uid="{7F5D6324-E324-4AF4-9A1B-07481411A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7B3D-186F-4199-BC55-89C6AB1244C6}">
  <dimension ref="A1:L505"/>
  <sheetViews>
    <sheetView tabSelected="1" zoomScale="91" zoomScaleNormal="91" workbookViewId="0"/>
  </sheetViews>
  <sheetFormatPr defaultRowHeight="14.4" x14ac:dyDescent="0.3"/>
  <cols>
    <col min="1" max="1" width="4" style="2" bestFit="1" customWidth="1"/>
    <col min="2" max="2" width="0.77734375" style="2" customWidth="1"/>
    <col min="3" max="3" width="5.33203125" style="2" customWidth="1"/>
    <col min="4" max="4" width="5.44140625" style="2" customWidth="1"/>
    <col min="5" max="5" width="0.44140625" style="2" customWidth="1"/>
    <col min="6" max="6" width="43.44140625" style="2" customWidth="1"/>
    <col min="7" max="7" width="0.88671875" style="2" customWidth="1"/>
    <col min="8" max="8" width="13.44140625" style="56" bestFit="1" customWidth="1"/>
    <col min="9" max="9" width="14.77734375" style="63" bestFit="1" customWidth="1"/>
    <col min="10" max="10" width="13.44140625" style="63" customWidth="1"/>
    <col min="11" max="11" width="16.6640625" style="60" customWidth="1"/>
    <col min="12" max="12" width="63.44140625" hidden="1" customWidth="1"/>
  </cols>
  <sheetData>
    <row r="1" spans="1:12" x14ac:dyDescent="0.3">
      <c r="A1" s="1"/>
      <c r="H1" s="58"/>
      <c r="I1" s="61"/>
      <c r="J1" s="61"/>
      <c r="K1" s="28"/>
    </row>
    <row r="2" spans="1:12" x14ac:dyDescent="0.3">
      <c r="A2" s="1"/>
      <c r="B2" s="3"/>
      <c r="C2" s="3"/>
      <c r="D2" s="3"/>
      <c r="E2" s="3"/>
      <c r="F2" s="3" t="s">
        <v>0</v>
      </c>
      <c r="G2" s="3"/>
      <c r="H2" s="59"/>
      <c r="I2" s="62"/>
      <c r="J2" s="62"/>
      <c r="K2" s="28"/>
    </row>
    <row r="3" spans="1:12" x14ac:dyDescent="0.3">
      <c r="A3" s="4"/>
      <c r="B3" s="5" t="s">
        <v>307</v>
      </c>
      <c r="C3" s="3"/>
      <c r="D3" s="3"/>
      <c r="E3" s="3"/>
      <c r="F3" s="6"/>
      <c r="G3" s="6"/>
      <c r="H3" s="58" t="s">
        <v>1</v>
      </c>
      <c r="I3" s="78" t="s">
        <v>299</v>
      </c>
      <c r="J3" s="78" t="s">
        <v>300</v>
      </c>
      <c r="K3" s="80" t="s">
        <v>349</v>
      </c>
    </row>
    <row r="4" spans="1:12" x14ac:dyDescent="0.3">
      <c r="A4" s="1"/>
      <c r="B4" s="7"/>
      <c r="C4" s="8"/>
      <c r="D4" s="8"/>
      <c r="E4" s="8"/>
      <c r="F4" s="8" t="s">
        <v>316</v>
      </c>
      <c r="G4" s="8"/>
      <c r="H4" s="59" t="s">
        <v>311</v>
      </c>
      <c r="I4" s="79" t="s">
        <v>422</v>
      </c>
      <c r="J4" s="79" t="s">
        <v>422</v>
      </c>
      <c r="K4" s="81">
        <v>2026</v>
      </c>
    </row>
    <row r="5" spans="1:12" x14ac:dyDescent="0.3">
      <c r="A5" s="1"/>
      <c r="B5" s="9" t="s">
        <v>2</v>
      </c>
      <c r="C5" s="9"/>
      <c r="D5" s="9"/>
      <c r="E5" s="9"/>
      <c r="F5" s="9"/>
      <c r="G5" s="9"/>
      <c r="K5" s="28"/>
    </row>
    <row r="6" spans="1:12" x14ac:dyDescent="0.3">
      <c r="A6" s="1"/>
      <c r="B6" s="8" t="s">
        <v>3</v>
      </c>
      <c r="C6" s="8"/>
      <c r="D6" s="8"/>
      <c r="E6" s="8"/>
      <c r="F6" s="10"/>
      <c r="G6" s="10"/>
      <c r="K6" s="28"/>
    </row>
    <row r="7" spans="1:12" x14ac:dyDescent="0.3">
      <c r="A7" s="1"/>
      <c r="B7" s="8"/>
      <c r="C7" s="8"/>
      <c r="D7" s="8"/>
      <c r="E7" s="8"/>
      <c r="F7" s="8"/>
      <c r="G7" s="8"/>
      <c r="K7" s="28"/>
    </row>
    <row r="8" spans="1:12" x14ac:dyDescent="0.3">
      <c r="A8" s="1">
        <v>1</v>
      </c>
      <c r="B8" s="8"/>
      <c r="C8" s="8">
        <v>6330</v>
      </c>
      <c r="D8" s="8">
        <v>4137</v>
      </c>
      <c r="E8" s="8"/>
      <c r="F8" s="8" t="s">
        <v>4</v>
      </c>
      <c r="G8" s="8"/>
      <c r="H8" s="42">
        <v>128500</v>
      </c>
      <c r="I8" s="60">
        <v>128500</v>
      </c>
      <c r="J8" s="60">
        <f>96300+10700</f>
        <v>107000</v>
      </c>
      <c r="K8" s="88">
        <v>124300</v>
      </c>
      <c r="L8" s="89" t="s">
        <v>508</v>
      </c>
    </row>
    <row r="9" spans="1:12" x14ac:dyDescent="0.3">
      <c r="A9" s="1">
        <v>2</v>
      </c>
      <c r="B9" s="8"/>
      <c r="C9" s="8">
        <v>6330</v>
      </c>
      <c r="D9" s="8">
        <v>4137</v>
      </c>
      <c r="E9" s="8" t="s">
        <v>5</v>
      </c>
      <c r="F9" s="8" t="s">
        <v>332</v>
      </c>
      <c r="G9" s="8"/>
      <c r="H9" s="42"/>
      <c r="I9" s="60">
        <v>85000</v>
      </c>
      <c r="J9" s="60">
        <v>85000</v>
      </c>
      <c r="K9" s="28"/>
    </row>
    <row r="10" spans="1:12" x14ac:dyDescent="0.3">
      <c r="A10" s="1">
        <v>3</v>
      </c>
      <c r="B10" s="8"/>
      <c r="C10" s="8">
        <v>6330</v>
      </c>
      <c r="D10" s="8">
        <v>4137</v>
      </c>
      <c r="E10" s="8"/>
      <c r="F10" s="8" t="s">
        <v>6</v>
      </c>
      <c r="G10" s="8"/>
      <c r="H10" s="42"/>
      <c r="I10" s="60">
        <v>0</v>
      </c>
      <c r="J10" s="60"/>
      <c r="K10" s="28"/>
    </row>
    <row r="11" spans="1:12" ht="15" thickBot="1" x14ac:dyDescent="0.35">
      <c r="A11" s="1">
        <v>4</v>
      </c>
      <c r="B11" s="8"/>
      <c r="C11" s="11" t="s">
        <v>7</v>
      </c>
      <c r="D11" s="11"/>
      <c r="E11" s="11"/>
      <c r="F11" s="12"/>
      <c r="G11" s="12"/>
      <c r="H11" s="43">
        <f>SUM(H8:H10)</f>
        <v>128500</v>
      </c>
      <c r="I11" s="64">
        <v>213500</v>
      </c>
      <c r="J11" s="64">
        <f>SUM(J8:J9)</f>
        <v>192000</v>
      </c>
      <c r="K11" s="30">
        <f>SUM(K8:K10)</f>
        <v>124300</v>
      </c>
    </row>
    <row r="12" spans="1:12" ht="15" thickTop="1" x14ac:dyDescent="0.3">
      <c r="A12" s="1">
        <v>5</v>
      </c>
      <c r="B12" s="8"/>
      <c r="C12" s="8"/>
      <c r="D12" s="8"/>
      <c r="E12" s="8"/>
      <c r="F12" s="10"/>
      <c r="G12" s="10"/>
      <c r="H12" s="42"/>
      <c r="I12" s="60"/>
      <c r="J12" s="60"/>
      <c r="K12" s="28"/>
    </row>
    <row r="13" spans="1:12" x14ac:dyDescent="0.3">
      <c r="A13" s="1">
        <v>6</v>
      </c>
      <c r="B13" s="8" t="s">
        <v>8</v>
      </c>
      <c r="C13" s="8"/>
      <c r="D13" s="8"/>
      <c r="E13" s="8"/>
      <c r="F13" s="10"/>
      <c r="G13" s="10"/>
      <c r="H13" s="42"/>
      <c r="I13" s="60"/>
      <c r="J13" s="60"/>
      <c r="K13" s="28"/>
    </row>
    <row r="14" spans="1:12" x14ac:dyDescent="0.3">
      <c r="A14" s="1">
        <v>7</v>
      </c>
      <c r="B14" s="8"/>
      <c r="C14" s="8"/>
      <c r="D14" s="8">
        <v>1511</v>
      </c>
      <c r="E14" s="8"/>
      <c r="F14" s="8" t="s">
        <v>9</v>
      </c>
      <c r="G14" s="8"/>
      <c r="H14" s="42">
        <v>7400000</v>
      </c>
      <c r="I14" s="60">
        <v>7400000</v>
      </c>
      <c r="J14" s="60">
        <v>7097453.4100000001</v>
      </c>
      <c r="K14" s="28">
        <v>7400000</v>
      </c>
    </row>
    <row r="15" spans="1:12" x14ac:dyDescent="0.3">
      <c r="A15" s="1">
        <v>8</v>
      </c>
      <c r="B15" s="8"/>
      <c r="C15" s="8">
        <v>6330</v>
      </c>
      <c r="D15" s="8">
        <v>4137</v>
      </c>
      <c r="E15" s="8"/>
      <c r="F15" s="8" t="s">
        <v>10</v>
      </c>
      <c r="G15" s="8"/>
      <c r="H15" s="42">
        <v>27750200</v>
      </c>
      <c r="I15" s="60">
        <v>27750200</v>
      </c>
      <c r="J15" s="60">
        <f>6936200+20814000</f>
        <v>27750200</v>
      </c>
      <c r="K15" s="28">
        <v>56578200</v>
      </c>
    </row>
    <row r="16" spans="1:12" ht="28.8" x14ac:dyDescent="0.3">
      <c r="A16" s="1">
        <v>9</v>
      </c>
      <c r="B16" s="8"/>
      <c r="E16" s="8"/>
      <c r="F16" s="14" t="s">
        <v>431</v>
      </c>
      <c r="H16" s="42"/>
      <c r="I16" s="60"/>
      <c r="J16" s="60"/>
      <c r="K16" s="85">
        <f>9959300</f>
        <v>9959300</v>
      </c>
      <c r="L16" s="82" t="s">
        <v>464</v>
      </c>
    </row>
    <row r="17" spans="1:12" ht="28.8" x14ac:dyDescent="0.3">
      <c r="A17" s="1">
        <v>10</v>
      </c>
      <c r="B17" s="8"/>
      <c r="C17" s="8"/>
      <c r="D17" s="8"/>
      <c r="E17" s="8"/>
      <c r="F17" s="14" t="s">
        <v>432</v>
      </c>
      <c r="G17" s="8"/>
      <c r="H17" s="42"/>
      <c r="I17" s="60"/>
      <c r="J17" s="60"/>
      <c r="K17" s="85">
        <v>2734400</v>
      </c>
      <c r="L17" s="82" t="s">
        <v>465</v>
      </c>
    </row>
    <row r="18" spans="1:12" x14ac:dyDescent="0.3">
      <c r="A18" s="1">
        <v>11</v>
      </c>
      <c r="B18" s="8"/>
      <c r="C18" s="8"/>
      <c r="D18" s="8"/>
      <c r="E18" s="8"/>
      <c r="F18" s="14" t="s">
        <v>504</v>
      </c>
      <c r="G18" s="7" t="s">
        <v>11</v>
      </c>
      <c r="H18" s="42">
        <v>14683400</v>
      </c>
      <c r="I18" s="60">
        <v>14683400</v>
      </c>
      <c r="J18" s="60">
        <f>7341700+7341700</f>
        <v>14683400</v>
      </c>
      <c r="K18" s="85">
        <v>15035800</v>
      </c>
      <c r="L18" t="s">
        <v>505</v>
      </c>
    </row>
    <row r="19" spans="1:12" x14ac:dyDescent="0.3">
      <c r="A19" s="1">
        <v>12</v>
      </c>
      <c r="B19" s="8"/>
      <c r="C19" s="8">
        <v>6330</v>
      </c>
      <c r="D19" s="8">
        <v>4137</v>
      </c>
      <c r="E19" s="8"/>
      <c r="F19" s="8" t="s">
        <v>12</v>
      </c>
      <c r="G19" s="8"/>
      <c r="H19" s="42"/>
      <c r="I19" s="60">
        <v>352400</v>
      </c>
      <c r="J19" s="60">
        <v>352400</v>
      </c>
      <c r="K19" s="28"/>
    </row>
    <row r="20" spans="1:12" x14ac:dyDescent="0.3">
      <c r="A20" s="1">
        <v>13</v>
      </c>
      <c r="B20" s="8"/>
      <c r="C20" s="8">
        <v>6330</v>
      </c>
      <c r="D20" s="8">
        <v>4137</v>
      </c>
      <c r="E20" s="8"/>
      <c r="F20" s="8" t="s">
        <v>13</v>
      </c>
      <c r="G20" s="8"/>
      <c r="H20" s="42"/>
      <c r="I20" s="60">
        <v>11100</v>
      </c>
      <c r="J20" s="60">
        <v>11100</v>
      </c>
      <c r="K20" s="28"/>
    </row>
    <row r="21" spans="1:12" x14ac:dyDescent="0.3">
      <c r="A21" s="1">
        <v>14</v>
      </c>
      <c r="B21" s="8"/>
      <c r="C21" s="8">
        <v>6330</v>
      </c>
      <c r="D21" s="8">
        <v>4137</v>
      </c>
      <c r="E21" s="8"/>
      <c r="F21" s="8" t="s">
        <v>14</v>
      </c>
      <c r="G21" s="8"/>
      <c r="H21" s="42"/>
      <c r="I21" s="60">
        <v>655000</v>
      </c>
      <c r="J21" s="60">
        <v>654980</v>
      </c>
      <c r="K21" s="28"/>
    </row>
    <row r="22" spans="1:12" x14ac:dyDescent="0.3">
      <c r="A22" s="1">
        <v>15</v>
      </c>
      <c r="B22" s="8"/>
      <c r="C22" s="8">
        <v>6330</v>
      </c>
      <c r="D22" s="8">
        <v>4137</v>
      </c>
      <c r="E22" s="8"/>
      <c r="F22" s="8" t="s">
        <v>15</v>
      </c>
      <c r="G22" s="8"/>
      <c r="H22" s="42"/>
      <c r="I22" s="60">
        <v>17500</v>
      </c>
      <c r="J22" s="60">
        <v>17500</v>
      </c>
      <c r="K22" s="28"/>
    </row>
    <row r="23" spans="1:12" x14ac:dyDescent="0.3">
      <c r="A23" s="1">
        <v>16</v>
      </c>
      <c r="B23" s="8"/>
      <c r="C23" s="8">
        <v>6330</v>
      </c>
      <c r="D23" s="8">
        <v>4137</v>
      </c>
      <c r="E23" s="8"/>
      <c r="F23" s="8" t="s">
        <v>16</v>
      </c>
      <c r="G23" s="8"/>
      <c r="H23" s="42"/>
      <c r="I23" s="60">
        <v>1482000</v>
      </c>
      <c r="J23" s="60">
        <f>741000+741000</f>
        <v>1482000</v>
      </c>
      <c r="K23" s="28"/>
    </row>
    <row r="24" spans="1:12" x14ac:dyDescent="0.3">
      <c r="A24" s="1">
        <v>17</v>
      </c>
      <c r="B24" s="8"/>
      <c r="C24" s="8">
        <v>6330</v>
      </c>
      <c r="D24" s="8">
        <v>4137</v>
      </c>
      <c r="E24" s="8"/>
      <c r="F24" s="8" t="s">
        <v>17</v>
      </c>
      <c r="G24" s="8"/>
      <c r="H24" s="42"/>
      <c r="I24" s="60">
        <v>25800</v>
      </c>
      <c r="J24" s="60">
        <v>25790</v>
      </c>
      <c r="K24" s="28"/>
    </row>
    <row r="25" spans="1:12" x14ac:dyDescent="0.3">
      <c r="A25" s="1">
        <v>18</v>
      </c>
      <c r="B25" s="8"/>
      <c r="C25" s="8">
        <v>6330</v>
      </c>
      <c r="D25" s="8">
        <v>4137</v>
      </c>
      <c r="E25" s="8"/>
      <c r="F25" s="8" t="s">
        <v>18</v>
      </c>
      <c r="G25" s="8"/>
      <c r="H25" s="42"/>
      <c r="I25" s="60">
        <v>252000</v>
      </c>
      <c r="J25" s="60">
        <v>252000</v>
      </c>
      <c r="K25" s="28"/>
    </row>
    <row r="26" spans="1:12" x14ac:dyDescent="0.3">
      <c r="A26" s="1">
        <v>19</v>
      </c>
      <c r="B26" s="8"/>
      <c r="C26" s="8">
        <v>6330</v>
      </c>
      <c r="D26" s="8">
        <v>4137</v>
      </c>
      <c r="E26" s="8"/>
      <c r="F26" s="8" t="s">
        <v>321</v>
      </c>
      <c r="G26" s="8"/>
      <c r="H26" s="42"/>
      <c r="I26" s="60">
        <v>36300</v>
      </c>
      <c r="J26" s="60">
        <v>36300</v>
      </c>
      <c r="K26" s="28"/>
    </row>
    <row r="27" spans="1:12" x14ac:dyDescent="0.3">
      <c r="A27" s="1">
        <v>20</v>
      </c>
      <c r="B27" s="8"/>
      <c r="C27" s="8">
        <v>6330</v>
      </c>
      <c r="D27" s="8">
        <v>4137</v>
      </c>
      <c r="E27" s="8"/>
      <c r="F27" s="8" t="s">
        <v>345</v>
      </c>
      <c r="G27" s="8"/>
      <c r="H27" s="42"/>
      <c r="I27" s="60">
        <v>62000</v>
      </c>
      <c r="J27" s="60">
        <v>62000.4</v>
      </c>
      <c r="K27" s="28"/>
    </row>
    <row r="28" spans="1:12" x14ac:dyDescent="0.3">
      <c r="A28" s="1">
        <v>21</v>
      </c>
      <c r="B28" s="8"/>
      <c r="C28" s="8">
        <v>6330</v>
      </c>
      <c r="D28" s="8">
        <v>4137</v>
      </c>
      <c r="E28" s="8"/>
      <c r="F28" s="8" t="s">
        <v>333</v>
      </c>
      <c r="G28" s="8"/>
      <c r="H28" s="42"/>
      <c r="I28" s="60">
        <v>23600</v>
      </c>
      <c r="J28" s="60">
        <v>23568.400000000001</v>
      </c>
      <c r="K28" s="28"/>
    </row>
    <row r="29" spans="1:12" x14ac:dyDescent="0.3">
      <c r="A29" s="1">
        <v>22</v>
      </c>
      <c r="B29" s="8"/>
      <c r="C29" s="8">
        <v>6330</v>
      </c>
      <c r="D29" s="8">
        <v>4137</v>
      </c>
      <c r="E29" s="8"/>
      <c r="F29" s="8" t="s">
        <v>334</v>
      </c>
      <c r="G29" s="8"/>
      <c r="H29" s="42"/>
      <c r="I29" s="60">
        <v>6100</v>
      </c>
      <c r="J29" s="60">
        <v>6098.58</v>
      </c>
      <c r="K29" s="28"/>
    </row>
    <row r="30" spans="1:12" x14ac:dyDescent="0.3">
      <c r="A30" s="1">
        <v>23</v>
      </c>
      <c r="B30" s="8"/>
      <c r="C30" s="8">
        <v>6330</v>
      </c>
      <c r="D30" s="8">
        <v>4137</v>
      </c>
      <c r="E30" s="8"/>
      <c r="G30" s="8"/>
      <c r="H30" s="42"/>
      <c r="I30" s="60">
        <v>0</v>
      </c>
      <c r="J30" s="60"/>
      <c r="K30" s="28"/>
    </row>
    <row r="31" spans="1:12" x14ac:dyDescent="0.3">
      <c r="A31" s="1">
        <v>24</v>
      </c>
      <c r="B31" s="8"/>
      <c r="C31" s="8">
        <v>6330</v>
      </c>
      <c r="D31" s="8">
        <v>4137</v>
      </c>
      <c r="E31" s="8"/>
      <c r="F31" s="8" t="s">
        <v>19</v>
      </c>
      <c r="G31" s="8"/>
      <c r="H31" s="42"/>
      <c r="I31" s="60">
        <v>0</v>
      </c>
      <c r="J31" s="60"/>
      <c r="K31" s="28"/>
    </row>
    <row r="32" spans="1:12" x14ac:dyDescent="0.3">
      <c r="A32" s="1">
        <v>25</v>
      </c>
      <c r="B32" s="8"/>
      <c r="C32" s="8">
        <v>6330</v>
      </c>
      <c r="D32" s="8">
        <v>4137</v>
      </c>
      <c r="E32" s="8"/>
      <c r="F32" s="8" t="s">
        <v>20</v>
      </c>
      <c r="G32" s="8"/>
      <c r="H32" s="42"/>
      <c r="I32" s="60">
        <v>2839600</v>
      </c>
      <c r="J32" s="60">
        <v>2839582</v>
      </c>
      <c r="K32" s="28"/>
    </row>
    <row r="33" spans="1:11" x14ac:dyDescent="0.3">
      <c r="A33" s="1">
        <v>26</v>
      </c>
      <c r="B33" s="8"/>
      <c r="C33" s="8"/>
      <c r="D33" s="8">
        <v>8115</v>
      </c>
      <c r="E33" s="8"/>
      <c r="F33" s="8" t="s">
        <v>21</v>
      </c>
      <c r="G33" s="8"/>
      <c r="H33" s="42"/>
      <c r="I33" s="60">
        <v>1690000</v>
      </c>
      <c r="J33" s="60"/>
      <c r="K33" s="28"/>
    </row>
    <row r="34" spans="1:11" x14ac:dyDescent="0.3">
      <c r="A34" s="1">
        <v>27</v>
      </c>
      <c r="B34" s="8"/>
      <c r="C34" s="8"/>
      <c r="D34" s="8">
        <v>8115</v>
      </c>
      <c r="E34" s="8"/>
      <c r="F34" s="8" t="s">
        <v>314</v>
      </c>
      <c r="G34" s="8"/>
      <c r="H34" s="42"/>
      <c r="I34" s="60">
        <v>113100</v>
      </c>
      <c r="J34" s="60"/>
      <c r="K34" s="28"/>
    </row>
    <row r="35" spans="1:11" x14ac:dyDescent="0.3">
      <c r="A35" s="1">
        <v>28</v>
      </c>
      <c r="B35" s="8"/>
      <c r="C35" s="8"/>
      <c r="D35" s="8">
        <v>8115</v>
      </c>
      <c r="E35" s="8"/>
      <c r="F35" s="8" t="s">
        <v>22</v>
      </c>
      <c r="G35" s="8"/>
      <c r="H35" s="42"/>
      <c r="I35" s="60">
        <v>0</v>
      </c>
      <c r="J35" s="60"/>
      <c r="K35" s="28"/>
    </row>
    <row r="36" spans="1:11" ht="27" x14ac:dyDescent="0.3">
      <c r="A36" s="1">
        <v>29</v>
      </c>
      <c r="B36" s="8"/>
      <c r="C36" s="8"/>
      <c r="D36" s="8">
        <v>8115</v>
      </c>
      <c r="E36" s="8"/>
      <c r="F36" s="13" t="s">
        <v>23</v>
      </c>
      <c r="G36" s="8"/>
      <c r="H36" s="42"/>
      <c r="I36" s="60">
        <v>258500</v>
      </c>
      <c r="J36" s="60"/>
      <c r="K36" s="28"/>
    </row>
    <row r="37" spans="1:11" x14ac:dyDescent="0.3">
      <c r="A37" s="1">
        <v>30</v>
      </c>
      <c r="B37" s="8"/>
      <c r="C37" s="14" t="s">
        <v>24</v>
      </c>
      <c r="D37" s="8"/>
      <c r="E37" s="8"/>
      <c r="F37" s="8"/>
      <c r="G37" s="8"/>
      <c r="H37" s="42">
        <f>SUM(H14:H36)</f>
        <v>49833600</v>
      </c>
      <c r="I37" s="60">
        <f t="shared" ref="I37:J37" si="0">SUM(I14:I36)</f>
        <v>57658600</v>
      </c>
      <c r="J37" s="60">
        <f t="shared" si="0"/>
        <v>55294372.789999992</v>
      </c>
      <c r="K37" s="28">
        <f>SUM(K14:K36)-K16-K17-K18</f>
        <v>63978200</v>
      </c>
    </row>
    <row r="38" spans="1:11" ht="15" thickBot="1" x14ac:dyDescent="0.35">
      <c r="A38" s="1">
        <v>31</v>
      </c>
      <c r="B38" s="8"/>
      <c r="C38" s="11" t="s">
        <v>25</v>
      </c>
      <c r="D38" s="11"/>
      <c r="E38" s="11"/>
      <c r="F38" s="12"/>
      <c r="G38" s="12"/>
      <c r="H38" s="43">
        <f>SUM(H14:H36)-SUM(H33:H36)</f>
        <v>49833600</v>
      </c>
      <c r="I38" s="64">
        <f t="shared" ref="I38:J38" si="1">SUM(I14:I36)-SUM(I33:I36)</f>
        <v>55597000</v>
      </c>
      <c r="J38" s="64">
        <f t="shared" si="1"/>
        <v>55294372.789999992</v>
      </c>
      <c r="K38" s="30">
        <f>SUM(K14:K36)-SUM(K33:K36)-SUM(K16:K18)</f>
        <v>63978200</v>
      </c>
    </row>
    <row r="39" spans="1:11" ht="15" thickTop="1" x14ac:dyDescent="0.3">
      <c r="A39" s="1">
        <v>32</v>
      </c>
      <c r="B39" s="8"/>
      <c r="C39" s="8"/>
      <c r="D39" s="8"/>
      <c r="E39" s="8"/>
      <c r="F39" s="10"/>
      <c r="G39" s="10"/>
      <c r="H39" s="42"/>
      <c r="I39" s="60"/>
      <c r="J39" s="60"/>
      <c r="K39" s="28"/>
    </row>
    <row r="40" spans="1:11" x14ac:dyDescent="0.3">
      <c r="A40" s="1">
        <v>33</v>
      </c>
      <c r="B40" s="8" t="s">
        <v>26</v>
      </c>
      <c r="C40" s="8"/>
      <c r="D40" s="8"/>
      <c r="E40" s="8"/>
      <c r="F40" s="10"/>
      <c r="G40" s="10"/>
      <c r="H40" s="42"/>
      <c r="I40" s="60"/>
      <c r="J40" s="60"/>
      <c r="K40" s="28"/>
    </row>
    <row r="41" spans="1:11" x14ac:dyDescent="0.3">
      <c r="A41" s="1">
        <v>34</v>
      </c>
      <c r="B41" s="8"/>
      <c r="C41" s="8">
        <v>6330</v>
      </c>
      <c r="D41" s="8">
        <v>4251</v>
      </c>
      <c r="E41" s="8"/>
      <c r="F41" s="10" t="s">
        <v>317</v>
      </c>
      <c r="G41" s="10"/>
      <c r="H41" s="42"/>
      <c r="I41" s="60">
        <v>8000000</v>
      </c>
      <c r="J41" s="60">
        <v>8000000</v>
      </c>
      <c r="K41" s="28"/>
    </row>
    <row r="42" spans="1:11" ht="27" x14ac:dyDescent="0.3">
      <c r="A42" s="1">
        <v>35</v>
      </c>
      <c r="B42" s="8"/>
      <c r="C42" s="8">
        <v>6330</v>
      </c>
      <c r="D42" s="8">
        <v>4251</v>
      </c>
      <c r="E42" s="8"/>
      <c r="F42" s="15" t="s">
        <v>318</v>
      </c>
      <c r="G42" s="10"/>
      <c r="H42" s="42"/>
      <c r="I42" s="60">
        <v>10000000</v>
      </c>
      <c r="J42" s="60">
        <v>10000000</v>
      </c>
      <c r="K42" s="28"/>
    </row>
    <row r="43" spans="1:11" x14ac:dyDescent="0.3">
      <c r="A43" s="1">
        <v>36</v>
      </c>
      <c r="B43" s="8"/>
      <c r="C43" s="8">
        <v>6330</v>
      </c>
      <c r="D43" s="8">
        <v>4251</v>
      </c>
      <c r="E43" s="8"/>
      <c r="F43" s="10" t="s">
        <v>346</v>
      </c>
      <c r="G43" s="10"/>
      <c r="H43" s="42"/>
      <c r="I43" s="60">
        <v>10449000</v>
      </c>
      <c r="J43" s="60">
        <v>10449000</v>
      </c>
      <c r="K43" s="28"/>
    </row>
    <row r="44" spans="1:11" x14ac:dyDescent="0.3">
      <c r="A44" s="1">
        <v>37</v>
      </c>
      <c r="B44" s="8"/>
      <c r="C44" s="8">
        <v>8115</v>
      </c>
      <c r="D44" s="8"/>
      <c r="E44" s="8"/>
      <c r="F44" s="10" t="s">
        <v>28</v>
      </c>
      <c r="G44" s="10"/>
      <c r="H44" s="42"/>
      <c r="I44" s="60">
        <v>10000000</v>
      </c>
      <c r="J44" s="60"/>
      <c r="K44" s="28"/>
    </row>
    <row r="45" spans="1:11" x14ac:dyDescent="0.3">
      <c r="A45" s="1">
        <v>38</v>
      </c>
      <c r="B45" s="8"/>
      <c r="C45" s="8">
        <v>8115</v>
      </c>
      <c r="D45" s="8"/>
      <c r="E45" s="8"/>
      <c r="F45" s="10" t="s">
        <v>29</v>
      </c>
      <c r="G45" s="10"/>
      <c r="H45" s="42"/>
      <c r="I45" s="60">
        <v>10000000</v>
      </c>
      <c r="J45" s="60"/>
      <c r="K45" s="28"/>
    </row>
    <row r="46" spans="1:11" ht="27" x14ac:dyDescent="0.3">
      <c r="A46" s="1">
        <v>39</v>
      </c>
      <c r="B46" s="8"/>
      <c r="C46" s="8">
        <v>8115</v>
      </c>
      <c r="D46" s="8"/>
      <c r="E46" s="8"/>
      <c r="F46" s="15" t="s">
        <v>320</v>
      </c>
      <c r="G46" s="10"/>
      <c r="H46" s="42"/>
      <c r="I46" s="60">
        <v>4000000</v>
      </c>
      <c r="J46" s="60"/>
      <c r="K46" s="28"/>
    </row>
    <row r="47" spans="1:11" x14ac:dyDescent="0.3">
      <c r="A47" s="1">
        <v>40</v>
      </c>
      <c r="B47" s="8"/>
      <c r="C47" s="8">
        <v>8115</v>
      </c>
      <c r="D47" s="8"/>
      <c r="E47" s="8"/>
      <c r="F47" s="10" t="s">
        <v>27</v>
      </c>
      <c r="G47" s="10"/>
      <c r="H47" s="42"/>
      <c r="I47" s="60">
        <v>9455500</v>
      </c>
      <c r="J47" s="60"/>
      <c r="K47" s="28"/>
    </row>
    <row r="48" spans="1:11" x14ac:dyDescent="0.3">
      <c r="A48" s="1">
        <v>41</v>
      </c>
      <c r="B48" s="8"/>
      <c r="C48" s="8">
        <v>8115</v>
      </c>
      <c r="D48" s="8"/>
      <c r="E48" s="8"/>
      <c r="F48" s="15" t="s">
        <v>319</v>
      </c>
      <c r="G48" s="15"/>
      <c r="H48" s="42"/>
      <c r="I48" s="60">
        <v>0</v>
      </c>
      <c r="J48" s="60"/>
      <c r="K48" s="28"/>
    </row>
    <row r="49" spans="1:12" x14ac:dyDescent="0.3">
      <c r="A49" s="1">
        <v>42</v>
      </c>
      <c r="B49" s="8"/>
      <c r="C49" s="8">
        <v>8115</v>
      </c>
      <c r="D49" s="8"/>
      <c r="E49" s="8"/>
      <c r="F49" s="15" t="s">
        <v>319</v>
      </c>
      <c r="G49" s="15"/>
      <c r="H49" s="42"/>
      <c r="I49" s="60">
        <v>0</v>
      </c>
      <c r="J49" s="60"/>
      <c r="K49" s="28"/>
    </row>
    <row r="50" spans="1:12" ht="27" x14ac:dyDescent="0.3">
      <c r="A50" s="1">
        <v>43</v>
      </c>
      <c r="B50" s="8"/>
      <c r="C50" s="8">
        <v>8115</v>
      </c>
      <c r="D50" s="8"/>
      <c r="E50" s="8"/>
      <c r="F50" s="15" t="s">
        <v>320</v>
      </c>
      <c r="G50" s="15"/>
      <c r="H50" s="42"/>
      <c r="I50" s="60">
        <v>0</v>
      </c>
      <c r="J50" s="60"/>
      <c r="K50" s="28"/>
    </row>
    <row r="51" spans="1:12" x14ac:dyDescent="0.3">
      <c r="A51" s="1">
        <v>44</v>
      </c>
      <c r="B51" s="14"/>
      <c r="C51" s="14" t="s">
        <v>30</v>
      </c>
      <c r="D51" s="14"/>
      <c r="E51" s="14"/>
      <c r="F51" s="14"/>
      <c r="G51" s="14"/>
      <c r="H51" s="42"/>
      <c r="I51" s="60">
        <v>61904500</v>
      </c>
      <c r="J51" s="60">
        <v>28449000</v>
      </c>
      <c r="K51" s="28"/>
    </row>
    <row r="52" spans="1:12" ht="15" thickBot="1" x14ac:dyDescent="0.35">
      <c r="A52" s="1">
        <v>45</v>
      </c>
      <c r="B52" s="8"/>
      <c r="C52" s="11" t="s">
        <v>31</v>
      </c>
      <c r="D52" s="11"/>
      <c r="E52" s="11"/>
      <c r="F52" s="12"/>
      <c r="G52" s="12"/>
      <c r="H52" s="44">
        <f>SUM(H41:H51)-SUM(H46:H50)</f>
        <v>0</v>
      </c>
      <c r="I52" s="65">
        <f>SUM(I41:I50)-SUM(I44:I50)</f>
        <v>28449000</v>
      </c>
      <c r="J52" s="65">
        <f>SUM(J41:J50)-SUM(J46:J50)</f>
        <v>28449000</v>
      </c>
      <c r="K52" s="29">
        <f>SUM(K41:K50)-SUM(K46:K50)</f>
        <v>0</v>
      </c>
    </row>
    <row r="53" spans="1:12" ht="15" thickTop="1" x14ac:dyDescent="0.3">
      <c r="A53" s="1">
        <v>46</v>
      </c>
      <c r="B53" s="3" t="s">
        <v>32</v>
      </c>
      <c r="C53" s="3"/>
      <c r="D53" s="3"/>
      <c r="E53" s="3"/>
      <c r="F53" s="6"/>
      <c r="G53" s="6"/>
      <c r="H53" s="45">
        <f>H52+H38+H11</f>
        <v>49962100</v>
      </c>
      <c r="I53" s="66">
        <f t="shared" ref="I53:K53" si="2">I52+I38+I11</f>
        <v>84259500</v>
      </c>
      <c r="J53" s="66">
        <f t="shared" si="2"/>
        <v>83935372.789999992</v>
      </c>
      <c r="K53" s="31">
        <f t="shared" si="2"/>
        <v>64102500</v>
      </c>
    </row>
    <row r="54" spans="1:12" x14ac:dyDescent="0.3">
      <c r="A54" s="1">
        <v>47</v>
      </c>
      <c r="B54" s="8"/>
      <c r="C54" s="8"/>
      <c r="D54" s="8"/>
      <c r="E54" s="8"/>
      <c r="F54" s="10"/>
      <c r="G54" s="10"/>
      <c r="H54" s="42"/>
      <c r="I54" s="60"/>
      <c r="J54" s="60"/>
      <c r="K54" s="28"/>
    </row>
    <row r="55" spans="1:12" x14ac:dyDescent="0.3">
      <c r="A55" s="1">
        <v>48</v>
      </c>
      <c r="B55" s="8" t="s">
        <v>33</v>
      </c>
      <c r="C55" s="8"/>
      <c r="D55" s="8"/>
      <c r="E55" s="8"/>
      <c r="F55" s="10"/>
      <c r="G55" s="10"/>
      <c r="H55" s="42"/>
      <c r="I55" s="60"/>
      <c r="J55" s="60"/>
      <c r="K55" s="28"/>
    </row>
    <row r="56" spans="1:12" x14ac:dyDescent="0.3">
      <c r="A56" s="1">
        <v>49</v>
      </c>
      <c r="B56" s="8"/>
      <c r="C56" s="8"/>
      <c r="D56" s="8">
        <v>1332</v>
      </c>
      <c r="E56" s="8"/>
      <c r="F56" s="10" t="s">
        <v>34</v>
      </c>
      <c r="G56" s="10"/>
      <c r="H56" s="42"/>
      <c r="I56" s="60"/>
      <c r="J56" s="60"/>
      <c r="K56" s="28"/>
    </row>
    <row r="57" spans="1:12" ht="28.8" x14ac:dyDescent="0.3">
      <c r="A57" s="1">
        <v>50</v>
      </c>
      <c r="B57" s="8"/>
      <c r="C57" s="8"/>
      <c r="D57" s="8">
        <v>1341</v>
      </c>
      <c r="E57" s="8"/>
      <c r="F57" s="10" t="s">
        <v>35</v>
      </c>
      <c r="G57" s="10"/>
      <c r="H57" s="42">
        <v>100000</v>
      </c>
      <c r="I57" s="60">
        <v>100000</v>
      </c>
      <c r="J57" s="60">
        <v>103629.5</v>
      </c>
      <c r="K57" s="28">
        <v>100000</v>
      </c>
      <c r="L57" s="82" t="s">
        <v>381</v>
      </c>
    </row>
    <row r="58" spans="1:12" x14ac:dyDescent="0.3">
      <c r="A58" s="1">
        <v>51</v>
      </c>
      <c r="B58" s="8"/>
      <c r="C58" s="8"/>
      <c r="D58" s="8">
        <v>1342</v>
      </c>
      <c r="E58" s="8"/>
      <c r="F58" s="10" t="s">
        <v>36</v>
      </c>
      <c r="G58" s="10"/>
      <c r="H58" s="42">
        <v>100000</v>
      </c>
      <c r="I58" s="60">
        <v>100000</v>
      </c>
      <c r="J58" s="60">
        <v>75337.5</v>
      </c>
      <c r="K58" s="28">
        <v>100000</v>
      </c>
      <c r="L58" t="s">
        <v>382</v>
      </c>
    </row>
    <row r="59" spans="1:12" x14ac:dyDescent="0.3">
      <c r="A59" s="1">
        <v>52</v>
      </c>
      <c r="B59" s="8"/>
      <c r="C59" s="8"/>
      <c r="D59" s="8">
        <v>1343</v>
      </c>
      <c r="E59" s="8"/>
      <c r="F59" s="10" t="s">
        <v>37</v>
      </c>
      <c r="G59" s="10"/>
      <c r="H59" s="42">
        <v>100000</v>
      </c>
      <c r="I59" s="60">
        <f>100000+200000</f>
        <v>300000</v>
      </c>
      <c r="J59" s="60">
        <v>376350</v>
      </c>
      <c r="K59" s="28">
        <v>100000</v>
      </c>
      <c r="L59" t="s">
        <v>369</v>
      </c>
    </row>
    <row r="60" spans="1:12" x14ac:dyDescent="0.3">
      <c r="A60" s="1">
        <v>53</v>
      </c>
      <c r="B60" s="8"/>
      <c r="C60" s="8"/>
      <c r="D60" s="8">
        <v>1361</v>
      </c>
      <c r="E60" s="8"/>
      <c r="F60" s="10" t="s">
        <v>38</v>
      </c>
      <c r="G60" s="10"/>
      <c r="H60" s="42">
        <v>40000</v>
      </c>
      <c r="I60" s="60">
        <v>40000</v>
      </c>
      <c r="J60" s="60">
        <v>30430</v>
      </c>
      <c r="K60" s="28">
        <v>40000</v>
      </c>
      <c r="L60" t="s">
        <v>390</v>
      </c>
    </row>
    <row r="61" spans="1:12" x14ac:dyDescent="0.3">
      <c r="A61" s="1">
        <v>54</v>
      </c>
      <c r="B61" s="8"/>
      <c r="C61" s="8"/>
      <c r="D61" s="8">
        <v>2460</v>
      </c>
      <c r="E61" s="8"/>
      <c r="F61" s="10" t="s">
        <v>39</v>
      </c>
      <c r="G61" s="10"/>
      <c r="H61" s="42">
        <v>0</v>
      </c>
      <c r="I61" s="60">
        <v>0</v>
      </c>
      <c r="J61" s="60">
        <v>12000</v>
      </c>
      <c r="K61" s="28"/>
    </row>
    <row r="62" spans="1:12" x14ac:dyDescent="0.3">
      <c r="A62" s="1">
        <v>55</v>
      </c>
      <c r="B62" s="8"/>
      <c r="C62" s="8">
        <v>3314</v>
      </c>
      <c r="D62" s="8">
        <v>2111</v>
      </c>
      <c r="E62" s="8"/>
      <c r="F62" s="10" t="s">
        <v>40</v>
      </c>
      <c r="G62" s="10"/>
      <c r="H62" s="42">
        <v>8000</v>
      </c>
      <c r="I62" s="60">
        <v>8000</v>
      </c>
      <c r="J62" s="60">
        <v>9483</v>
      </c>
      <c r="K62" s="28">
        <v>8000</v>
      </c>
      <c r="L62" s="90" t="s">
        <v>389</v>
      </c>
    </row>
    <row r="63" spans="1:12" x14ac:dyDescent="0.3">
      <c r="A63" s="1">
        <v>56</v>
      </c>
      <c r="B63" s="8"/>
      <c r="C63" s="8">
        <v>3319</v>
      </c>
      <c r="D63" s="8">
        <v>2111</v>
      </c>
      <c r="E63" s="8"/>
      <c r="F63" s="10" t="s">
        <v>41</v>
      </c>
      <c r="G63" s="10"/>
      <c r="H63" s="42"/>
      <c r="I63" s="60">
        <v>0</v>
      </c>
      <c r="J63" s="60"/>
      <c r="K63" s="28"/>
      <c r="L63" s="90"/>
    </row>
    <row r="64" spans="1:12" x14ac:dyDescent="0.3">
      <c r="A64" s="1">
        <v>57</v>
      </c>
      <c r="B64" s="8"/>
      <c r="C64" s="8">
        <v>3399</v>
      </c>
      <c r="D64" s="8">
        <v>2111</v>
      </c>
      <c r="E64" s="8"/>
      <c r="F64" s="10" t="s">
        <v>42</v>
      </c>
      <c r="G64" s="10"/>
      <c r="H64" s="42"/>
      <c r="I64" s="60">
        <v>0</v>
      </c>
      <c r="J64" s="60">
        <v>85841.279999999999</v>
      </c>
      <c r="K64" s="28"/>
      <c r="L64" s="90"/>
    </row>
    <row r="65" spans="1:12" x14ac:dyDescent="0.3">
      <c r="A65" s="1">
        <v>58</v>
      </c>
      <c r="B65" s="8"/>
      <c r="C65" s="8">
        <v>4319</v>
      </c>
      <c r="D65" s="8">
        <v>2111</v>
      </c>
      <c r="E65" s="8"/>
      <c r="F65" s="10" t="s">
        <v>43</v>
      </c>
      <c r="G65" s="10"/>
      <c r="H65" s="42"/>
      <c r="I65" s="60">
        <v>0</v>
      </c>
      <c r="J65" s="60">
        <v>13200</v>
      </c>
      <c r="K65" s="28"/>
      <c r="L65" s="90"/>
    </row>
    <row r="66" spans="1:12" ht="43.2" x14ac:dyDescent="0.3">
      <c r="A66" s="1">
        <v>59</v>
      </c>
      <c r="B66" s="8"/>
      <c r="C66" s="8">
        <v>6310</v>
      </c>
      <c r="D66" s="8">
        <v>2141</v>
      </c>
      <c r="E66" s="8"/>
      <c r="F66" s="10" t="s">
        <v>44</v>
      </c>
      <c r="G66" s="10"/>
      <c r="H66" s="42">
        <v>5000000</v>
      </c>
      <c r="I66" s="60">
        <v>5000000</v>
      </c>
      <c r="J66" s="60">
        <v>3982773.87</v>
      </c>
      <c r="K66" s="28">
        <v>4500000</v>
      </c>
      <c r="L66" s="82" t="s">
        <v>370</v>
      </c>
    </row>
    <row r="67" spans="1:12" x14ac:dyDescent="0.3">
      <c r="A67" s="1">
        <v>60</v>
      </c>
      <c r="B67" s="8"/>
      <c r="C67" s="8">
        <v>5512</v>
      </c>
      <c r="D67" s="8">
        <v>3113</v>
      </c>
      <c r="E67" s="8"/>
      <c r="F67" s="10" t="s">
        <v>45</v>
      </c>
      <c r="G67" s="10"/>
      <c r="H67" s="42"/>
      <c r="I67" s="60">
        <v>0</v>
      </c>
      <c r="J67" s="60"/>
      <c r="K67" s="28"/>
    </row>
    <row r="68" spans="1:12" x14ac:dyDescent="0.3">
      <c r="A68" s="1">
        <v>61</v>
      </c>
      <c r="B68" s="8"/>
      <c r="C68" s="8">
        <v>6171</v>
      </c>
      <c r="D68" s="8">
        <v>2310</v>
      </c>
      <c r="E68" s="8"/>
      <c r="F68" s="10" t="s">
        <v>46</v>
      </c>
      <c r="G68" s="10"/>
      <c r="H68" s="42"/>
      <c r="I68" s="60">
        <v>0</v>
      </c>
      <c r="J68" s="60"/>
      <c r="K68" s="28"/>
    </row>
    <row r="69" spans="1:12" x14ac:dyDescent="0.3">
      <c r="A69" s="1">
        <v>62</v>
      </c>
      <c r="B69" s="8"/>
      <c r="C69" s="8">
        <v>6171</v>
      </c>
      <c r="D69" s="8">
        <v>2324</v>
      </c>
      <c r="E69" s="8"/>
      <c r="F69" s="10" t="s">
        <v>47</v>
      </c>
      <c r="G69" s="10"/>
      <c r="H69" s="42"/>
      <c r="I69" s="60">
        <v>0</v>
      </c>
      <c r="J69" s="60">
        <v>35517</v>
      </c>
      <c r="K69" s="28"/>
    </row>
    <row r="70" spans="1:12" x14ac:dyDescent="0.3">
      <c r="A70" s="1">
        <v>63</v>
      </c>
      <c r="B70" s="8"/>
      <c r="C70" s="8">
        <v>6171</v>
      </c>
      <c r="D70" s="8">
        <v>2322</v>
      </c>
      <c r="E70" s="8"/>
      <c r="F70" s="10" t="s">
        <v>48</v>
      </c>
      <c r="G70" s="10"/>
      <c r="H70" s="42"/>
      <c r="I70" s="60">
        <v>0</v>
      </c>
      <c r="J70" s="60"/>
      <c r="K70" s="28"/>
    </row>
    <row r="71" spans="1:12" x14ac:dyDescent="0.3">
      <c r="A71" s="1">
        <v>64</v>
      </c>
      <c r="B71" s="8"/>
      <c r="C71" s="8">
        <v>6171</v>
      </c>
      <c r="D71" s="8">
        <v>2328</v>
      </c>
      <c r="E71" s="8"/>
      <c r="F71" s="10" t="s">
        <v>49</v>
      </c>
      <c r="G71" s="10"/>
      <c r="H71" s="42"/>
      <c r="I71" s="60">
        <v>0</v>
      </c>
      <c r="J71" s="60"/>
      <c r="K71" s="28"/>
    </row>
    <row r="72" spans="1:12" x14ac:dyDescent="0.3">
      <c r="A72" s="1">
        <v>65</v>
      </c>
      <c r="B72" s="8"/>
      <c r="C72" s="8">
        <v>6171</v>
      </c>
      <c r="D72" s="8">
        <v>2329</v>
      </c>
      <c r="E72" s="8"/>
      <c r="F72" s="10" t="s">
        <v>50</v>
      </c>
      <c r="G72" s="10"/>
      <c r="H72" s="42"/>
      <c r="I72" s="60">
        <v>0</v>
      </c>
      <c r="J72" s="60">
        <v>2300</v>
      </c>
      <c r="K72" s="28"/>
    </row>
    <row r="73" spans="1:12" x14ac:dyDescent="0.3">
      <c r="A73" s="1">
        <v>66</v>
      </c>
      <c r="B73" s="8"/>
      <c r="C73" s="8">
        <v>6409</v>
      </c>
      <c r="D73" s="8">
        <v>2212</v>
      </c>
      <c r="E73" s="16"/>
      <c r="F73" s="10" t="s">
        <v>51</v>
      </c>
      <c r="G73" s="10"/>
      <c r="H73" s="42"/>
      <c r="I73" s="60">
        <v>0</v>
      </c>
      <c r="J73" s="60">
        <v>19200</v>
      </c>
      <c r="K73" s="28"/>
    </row>
    <row r="74" spans="1:12" x14ac:dyDescent="0.3">
      <c r="A74" s="1">
        <v>67</v>
      </c>
      <c r="B74" s="8"/>
      <c r="C74" s="8">
        <v>6409</v>
      </c>
      <c r="D74" s="8">
        <v>2321</v>
      </c>
      <c r="E74" s="8"/>
      <c r="F74" s="10" t="s">
        <v>52</v>
      </c>
      <c r="G74" s="10"/>
      <c r="H74" s="42"/>
      <c r="I74" s="60">
        <v>0</v>
      </c>
      <c r="J74" s="60">
        <v>17860</v>
      </c>
      <c r="K74" s="28"/>
    </row>
    <row r="75" spans="1:12" x14ac:dyDescent="0.3">
      <c r="A75" s="1">
        <v>68</v>
      </c>
      <c r="B75" s="8"/>
      <c r="C75" s="8">
        <v>6409</v>
      </c>
      <c r="D75" s="8">
        <v>2324</v>
      </c>
      <c r="E75" s="8"/>
      <c r="F75" s="10" t="s">
        <v>47</v>
      </c>
      <c r="G75" s="10"/>
      <c r="H75" s="42"/>
      <c r="I75" s="60">
        <v>0</v>
      </c>
      <c r="J75" s="60">
        <v>1540</v>
      </c>
      <c r="K75" s="28"/>
    </row>
    <row r="76" spans="1:12" x14ac:dyDescent="0.3">
      <c r="A76" s="1">
        <v>69</v>
      </c>
      <c r="B76" s="8"/>
      <c r="C76" s="8">
        <v>6409</v>
      </c>
      <c r="D76" s="8">
        <v>2328</v>
      </c>
      <c r="E76" s="8"/>
      <c r="F76" s="10" t="s">
        <v>49</v>
      </c>
      <c r="G76" s="10"/>
      <c r="H76" s="42"/>
      <c r="I76" s="60">
        <v>0</v>
      </c>
      <c r="J76" s="60"/>
      <c r="K76" s="28"/>
    </row>
    <row r="77" spans="1:12" x14ac:dyDescent="0.3">
      <c r="A77" s="1">
        <v>70</v>
      </c>
      <c r="B77" s="8"/>
      <c r="C77" s="8">
        <v>6409</v>
      </c>
      <c r="D77" s="8">
        <v>2329</v>
      </c>
      <c r="E77" s="8"/>
      <c r="F77" s="10" t="s">
        <v>50</v>
      </c>
      <c r="G77" s="10"/>
      <c r="H77" s="42">
        <v>1300000</v>
      </c>
      <c r="I77" s="60">
        <v>1350000</v>
      </c>
      <c r="J77" s="60">
        <v>281000</v>
      </c>
      <c r="K77" s="88">
        <f>1135000</f>
        <v>1135000</v>
      </c>
      <c r="L77" s="91" t="s">
        <v>509</v>
      </c>
    </row>
    <row r="78" spans="1:12" x14ac:dyDescent="0.3">
      <c r="A78" s="1">
        <v>71</v>
      </c>
      <c r="B78" s="8"/>
      <c r="C78" s="8">
        <v>6402</v>
      </c>
      <c r="D78" s="8">
        <v>2229</v>
      </c>
      <c r="E78" s="8"/>
      <c r="F78" s="10" t="s">
        <v>53</v>
      </c>
      <c r="G78" s="10"/>
      <c r="H78" s="42"/>
      <c r="I78" s="60">
        <v>0</v>
      </c>
      <c r="J78" s="60"/>
      <c r="K78" s="28"/>
    </row>
    <row r="79" spans="1:12" x14ac:dyDescent="0.3">
      <c r="A79" s="1">
        <v>72</v>
      </c>
      <c r="B79" s="8"/>
      <c r="C79" s="8">
        <v>6409</v>
      </c>
      <c r="D79" s="8">
        <v>2229</v>
      </c>
      <c r="E79" s="8"/>
      <c r="F79" s="10" t="s">
        <v>54</v>
      </c>
      <c r="G79" s="10"/>
      <c r="H79" s="42"/>
      <c r="I79" s="60">
        <v>0</v>
      </c>
      <c r="J79" s="60"/>
      <c r="K79" s="28"/>
    </row>
    <row r="80" spans="1:12" ht="15" thickBot="1" x14ac:dyDescent="0.35">
      <c r="A80" s="1">
        <v>73</v>
      </c>
      <c r="B80" s="8"/>
      <c r="C80" s="11" t="s">
        <v>7</v>
      </c>
      <c r="D80" s="11"/>
      <c r="E80" s="11"/>
      <c r="F80" s="12"/>
      <c r="G80" s="12"/>
      <c r="H80" s="43">
        <f>SUM(H57:H79)</f>
        <v>6648000</v>
      </c>
      <c r="I80" s="64">
        <f t="shared" ref="I80:K80" si="3">SUM(I57:I79)</f>
        <v>6898000</v>
      </c>
      <c r="J80" s="64">
        <f t="shared" si="3"/>
        <v>5046462.1500000004</v>
      </c>
      <c r="K80" s="30">
        <f t="shared" si="3"/>
        <v>5983000</v>
      </c>
    </row>
    <row r="81" spans="1:12" ht="15" thickTop="1" x14ac:dyDescent="0.3">
      <c r="A81" s="1">
        <v>74</v>
      </c>
      <c r="B81" s="8"/>
      <c r="C81" s="8"/>
      <c r="D81" s="8">
        <v>4121</v>
      </c>
      <c r="E81" s="8"/>
      <c r="F81" s="10" t="s">
        <v>55</v>
      </c>
      <c r="G81" s="10"/>
      <c r="H81" s="42">
        <v>45000</v>
      </c>
      <c r="I81" s="60">
        <v>45000</v>
      </c>
      <c r="J81" s="60">
        <v>45000</v>
      </c>
      <c r="K81" s="28">
        <v>45000</v>
      </c>
      <c r="L81" t="s">
        <v>421</v>
      </c>
    </row>
    <row r="82" spans="1:12" x14ac:dyDescent="0.3">
      <c r="A82" s="1">
        <v>75</v>
      </c>
      <c r="B82" s="8"/>
      <c r="C82" s="8">
        <v>6330</v>
      </c>
      <c r="D82" s="8">
        <v>4137</v>
      </c>
      <c r="E82" s="8"/>
      <c r="F82" s="10" t="s">
        <v>304</v>
      </c>
      <c r="G82" s="10"/>
      <c r="H82" s="42">
        <v>20000</v>
      </c>
      <c r="I82" s="60">
        <v>20000</v>
      </c>
      <c r="J82" s="60">
        <v>20000</v>
      </c>
      <c r="K82" s="28">
        <v>20000</v>
      </c>
      <c r="L82" t="s">
        <v>420</v>
      </c>
    </row>
    <row r="83" spans="1:12" x14ac:dyDescent="0.3">
      <c r="A83" s="1">
        <v>76</v>
      </c>
      <c r="B83" s="8"/>
      <c r="C83" s="8">
        <v>6330</v>
      </c>
      <c r="D83" s="8">
        <v>4131</v>
      </c>
      <c r="E83" s="8"/>
      <c r="F83" s="10" t="s">
        <v>56</v>
      </c>
      <c r="G83" s="10"/>
      <c r="H83" s="42">
        <v>64000</v>
      </c>
      <c r="I83" s="60">
        <v>64000</v>
      </c>
      <c r="J83" s="60">
        <v>42438.85</v>
      </c>
      <c r="K83" s="28">
        <v>64000</v>
      </c>
      <c r="L83" s="90" t="s">
        <v>391</v>
      </c>
    </row>
    <row r="84" spans="1:12" x14ac:dyDescent="0.3">
      <c r="A84" s="1">
        <v>77</v>
      </c>
      <c r="B84" s="8"/>
      <c r="C84" s="8">
        <v>6330</v>
      </c>
      <c r="D84" s="8">
        <v>4137</v>
      </c>
      <c r="E84" s="8"/>
      <c r="F84" s="10" t="s">
        <v>57</v>
      </c>
      <c r="G84" s="10"/>
      <c r="H84" s="42"/>
      <c r="I84" s="60">
        <v>0</v>
      </c>
      <c r="J84" s="60"/>
      <c r="K84" s="28"/>
    </row>
    <row r="85" spans="1:12" x14ac:dyDescent="0.3">
      <c r="A85" s="1">
        <v>78</v>
      </c>
      <c r="B85" s="8"/>
      <c r="C85" s="8">
        <v>6330</v>
      </c>
      <c r="D85" s="8">
        <v>4139</v>
      </c>
      <c r="E85" s="8"/>
      <c r="F85" s="10" t="s">
        <v>58</v>
      </c>
      <c r="G85" s="10"/>
      <c r="H85" s="42">
        <v>500000</v>
      </c>
      <c r="I85" s="60">
        <v>500000</v>
      </c>
      <c r="J85" s="60">
        <v>220146</v>
      </c>
      <c r="K85" s="28">
        <v>500000</v>
      </c>
      <c r="L85" t="s">
        <v>396</v>
      </c>
    </row>
    <row r="86" spans="1:12" x14ac:dyDescent="0.3">
      <c r="A86" s="1">
        <v>79</v>
      </c>
      <c r="B86" s="8"/>
      <c r="C86" s="8">
        <v>6330</v>
      </c>
      <c r="D86" s="8">
        <v>4133</v>
      </c>
      <c r="E86" s="8"/>
      <c r="F86" s="10" t="s">
        <v>59</v>
      </c>
      <c r="G86" s="10"/>
      <c r="H86" s="46"/>
      <c r="I86" s="69">
        <v>2900000</v>
      </c>
      <c r="J86" s="67"/>
      <c r="K86" s="28"/>
    </row>
    <row r="87" spans="1:12" x14ac:dyDescent="0.3">
      <c r="A87" s="1">
        <v>80</v>
      </c>
      <c r="B87" s="8"/>
      <c r="C87" s="8">
        <v>6330</v>
      </c>
      <c r="D87" s="8">
        <v>4134</v>
      </c>
      <c r="E87" s="8"/>
      <c r="F87" s="10" t="s">
        <v>60</v>
      </c>
      <c r="G87" s="10"/>
      <c r="H87" s="42">
        <v>500000</v>
      </c>
      <c r="I87" s="60">
        <v>500000</v>
      </c>
      <c r="J87" s="60">
        <v>268665.75</v>
      </c>
      <c r="K87" s="28">
        <v>500000</v>
      </c>
      <c r="L87" t="s">
        <v>396</v>
      </c>
    </row>
    <row r="88" spans="1:12" ht="15" thickBot="1" x14ac:dyDescent="0.35">
      <c r="A88" s="1">
        <v>81</v>
      </c>
      <c r="B88" s="3"/>
      <c r="C88" s="17" t="s">
        <v>61</v>
      </c>
      <c r="D88" s="17"/>
      <c r="E88" s="17"/>
      <c r="F88" s="18"/>
      <c r="G88" s="18"/>
      <c r="H88" s="47">
        <f>SUM(H81:H87,H80,H52,H38,H11)</f>
        <v>57739100</v>
      </c>
      <c r="I88" s="68">
        <f t="shared" ref="I88:K88" si="4">SUM(I81:I87,I80,I52,I38,I11)</f>
        <v>95186500</v>
      </c>
      <c r="J88" s="68">
        <f t="shared" si="4"/>
        <v>89578085.539999992</v>
      </c>
      <c r="K88" s="32">
        <f t="shared" si="4"/>
        <v>71214500</v>
      </c>
    </row>
    <row r="89" spans="1:12" ht="15" thickTop="1" x14ac:dyDescent="0.3">
      <c r="A89" s="1">
        <v>82</v>
      </c>
      <c r="B89" s="8"/>
      <c r="C89" s="8"/>
      <c r="D89" s="8"/>
      <c r="E89" s="8"/>
      <c r="F89" s="10"/>
      <c r="G89" s="10"/>
      <c r="H89" s="42"/>
      <c r="I89" s="60"/>
      <c r="J89" s="60"/>
      <c r="K89" s="28"/>
    </row>
    <row r="90" spans="1:12" x14ac:dyDescent="0.3">
      <c r="A90" s="1">
        <v>83</v>
      </c>
      <c r="B90" s="8" t="s">
        <v>62</v>
      </c>
      <c r="C90" s="8"/>
      <c r="D90" s="8"/>
      <c r="E90" s="8"/>
      <c r="F90" s="10"/>
      <c r="G90" s="10"/>
      <c r="H90" s="42"/>
      <c r="I90" s="60"/>
      <c r="J90" s="60"/>
      <c r="K90" s="28"/>
    </row>
    <row r="91" spans="1:12" x14ac:dyDescent="0.3">
      <c r="A91" s="1">
        <v>84</v>
      </c>
      <c r="B91" s="8"/>
      <c r="C91" s="8"/>
      <c r="D91" s="8"/>
      <c r="E91" s="8"/>
      <c r="F91" s="10"/>
      <c r="G91" s="10"/>
      <c r="H91" s="42"/>
      <c r="I91" s="60"/>
      <c r="J91" s="60"/>
      <c r="K91" s="28"/>
    </row>
    <row r="92" spans="1:12" x14ac:dyDescent="0.3">
      <c r="A92" s="1">
        <v>85</v>
      </c>
      <c r="B92" s="3" t="s">
        <v>63</v>
      </c>
      <c r="C92" s="8"/>
      <c r="D92" s="8"/>
      <c r="E92" s="8"/>
      <c r="F92" s="10"/>
      <c r="G92" s="10"/>
      <c r="H92" s="42"/>
      <c r="I92" s="60"/>
      <c r="J92" s="60"/>
      <c r="K92" s="28"/>
    </row>
    <row r="93" spans="1:12" x14ac:dyDescent="0.3">
      <c r="A93" s="1">
        <v>86</v>
      </c>
      <c r="B93" s="3"/>
      <c r="C93" s="8"/>
      <c r="D93" s="8"/>
      <c r="E93" s="8"/>
      <c r="F93" s="10"/>
      <c r="G93" s="10"/>
      <c r="H93" s="42"/>
      <c r="I93" s="60"/>
      <c r="J93" s="60"/>
      <c r="K93" s="28"/>
    </row>
    <row r="94" spans="1:12" x14ac:dyDescent="0.3">
      <c r="A94" s="1">
        <v>87</v>
      </c>
      <c r="B94" s="8" t="s">
        <v>64</v>
      </c>
      <c r="C94" s="8"/>
      <c r="D94" s="8"/>
      <c r="E94" s="8"/>
      <c r="F94" s="10"/>
      <c r="G94" s="10"/>
      <c r="H94" s="42"/>
      <c r="I94" s="60"/>
      <c r="J94" s="60"/>
      <c r="K94" s="28"/>
    </row>
    <row r="95" spans="1:12" x14ac:dyDescent="0.3">
      <c r="A95" s="1">
        <v>88</v>
      </c>
      <c r="B95" s="8"/>
      <c r="C95" s="8">
        <v>3636</v>
      </c>
      <c r="D95" s="8">
        <v>5169</v>
      </c>
      <c r="E95" s="8"/>
      <c r="F95" s="10" t="s">
        <v>65</v>
      </c>
      <c r="G95" s="10"/>
      <c r="H95" s="42">
        <v>300000</v>
      </c>
      <c r="I95" s="60">
        <v>300000</v>
      </c>
      <c r="J95" s="60">
        <f>130870.29+26583.72</f>
        <v>157454.01</v>
      </c>
      <c r="K95" s="28">
        <v>250000</v>
      </c>
      <c r="L95" t="s">
        <v>371</v>
      </c>
    </row>
    <row r="96" spans="1:12" x14ac:dyDescent="0.3">
      <c r="A96" s="1">
        <v>89</v>
      </c>
      <c r="B96" s="8"/>
      <c r="C96" s="8">
        <v>3636</v>
      </c>
      <c r="D96" s="8">
        <v>5139</v>
      </c>
      <c r="E96" s="8"/>
      <c r="F96" s="10" t="s">
        <v>66</v>
      </c>
      <c r="G96" s="10"/>
      <c r="H96" s="42">
        <v>20000</v>
      </c>
      <c r="I96" s="60">
        <v>20000</v>
      </c>
      <c r="J96" s="60"/>
      <c r="K96" s="28">
        <v>20000</v>
      </c>
      <c r="L96" t="s">
        <v>397</v>
      </c>
    </row>
    <row r="97" spans="1:12" x14ac:dyDescent="0.3">
      <c r="A97" s="1">
        <v>90</v>
      </c>
      <c r="B97" s="8"/>
      <c r="C97" s="8">
        <v>3636</v>
      </c>
      <c r="D97" s="8">
        <v>5171</v>
      </c>
      <c r="E97" s="8"/>
      <c r="F97" s="10" t="s">
        <v>67</v>
      </c>
      <c r="G97" s="10"/>
      <c r="H97" s="42">
        <v>100000</v>
      </c>
      <c r="I97" s="60">
        <v>100000</v>
      </c>
      <c r="J97" s="60">
        <v>9401.7000000000007</v>
      </c>
      <c r="K97" s="28">
        <v>250000</v>
      </c>
      <c r="L97" t="s">
        <v>372</v>
      </c>
    </row>
    <row r="98" spans="1:12" x14ac:dyDescent="0.3">
      <c r="A98" s="1">
        <v>91</v>
      </c>
      <c r="B98" s="8"/>
      <c r="C98" s="8">
        <v>3636</v>
      </c>
      <c r="D98" s="8">
        <v>5137</v>
      </c>
      <c r="E98" s="8"/>
      <c r="F98" s="10" t="s">
        <v>68</v>
      </c>
      <c r="G98" s="10"/>
      <c r="H98" s="42">
        <v>30000</v>
      </c>
      <c r="I98" s="60">
        <v>30000</v>
      </c>
      <c r="J98" s="60"/>
      <c r="K98" s="28">
        <v>30000</v>
      </c>
      <c r="L98" t="s">
        <v>398</v>
      </c>
    </row>
    <row r="99" spans="1:12" x14ac:dyDescent="0.3">
      <c r="A99" s="1">
        <v>92</v>
      </c>
      <c r="B99" s="8"/>
      <c r="C99" s="8">
        <v>3636</v>
      </c>
      <c r="D99" s="8">
        <v>5137</v>
      </c>
      <c r="E99" s="8"/>
      <c r="F99" s="10" t="s">
        <v>69</v>
      </c>
      <c r="G99" s="10"/>
      <c r="H99" s="42">
        <v>30000</v>
      </c>
      <c r="I99" s="60">
        <v>30000</v>
      </c>
      <c r="J99" s="60">
        <v>3827</v>
      </c>
      <c r="K99" s="28">
        <v>30000</v>
      </c>
      <c r="L99" t="s">
        <v>398</v>
      </c>
    </row>
    <row r="100" spans="1:12" ht="28.8" x14ac:dyDescent="0.3">
      <c r="A100" s="1">
        <v>93</v>
      </c>
      <c r="B100" s="8"/>
      <c r="C100" s="8">
        <v>3636</v>
      </c>
      <c r="D100" s="8">
        <v>5171</v>
      </c>
      <c r="E100" s="8"/>
      <c r="F100" s="10" t="s">
        <v>70</v>
      </c>
      <c r="G100" s="10"/>
      <c r="H100" s="42">
        <v>200000</v>
      </c>
      <c r="I100" s="60">
        <v>200000</v>
      </c>
      <c r="J100" s="60"/>
      <c r="K100" s="28">
        <v>100000</v>
      </c>
      <c r="L100" s="82" t="s">
        <v>373</v>
      </c>
    </row>
    <row r="101" spans="1:12" x14ac:dyDescent="0.3">
      <c r="A101" s="1">
        <v>94</v>
      </c>
      <c r="B101" s="3"/>
      <c r="C101" s="8">
        <v>3636</v>
      </c>
      <c r="D101" s="8">
        <v>5169</v>
      </c>
      <c r="E101" s="8"/>
      <c r="F101" s="10" t="s">
        <v>71</v>
      </c>
      <c r="G101" s="10"/>
      <c r="H101" s="42">
        <v>50000</v>
      </c>
      <c r="I101" s="60">
        <v>50000</v>
      </c>
      <c r="J101" s="60"/>
      <c r="K101" s="28">
        <v>50000</v>
      </c>
      <c r="L101" t="s">
        <v>399</v>
      </c>
    </row>
    <row r="102" spans="1:12" ht="28.8" x14ac:dyDescent="0.3">
      <c r="A102" s="1">
        <v>95</v>
      </c>
      <c r="B102" s="3"/>
      <c r="C102" s="8">
        <v>3636</v>
      </c>
      <c r="D102" s="8">
        <v>5169</v>
      </c>
      <c r="E102" s="8"/>
      <c r="F102" s="10" t="s">
        <v>72</v>
      </c>
      <c r="G102" s="10" t="s">
        <v>73</v>
      </c>
      <c r="H102" s="48">
        <v>900000</v>
      </c>
      <c r="I102" s="69">
        <v>900000</v>
      </c>
      <c r="J102" s="69"/>
      <c r="K102" s="28">
        <v>550000</v>
      </c>
      <c r="L102" s="87" t="s">
        <v>386</v>
      </c>
    </row>
    <row r="103" spans="1:12" x14ac:dyDescent="0.3">
      <c r="A103" s="1">
        <v>96</v>
      </c>
      <c r="B103" s="3"/>
      <c r="C103" s="8"/>
      <c r="D103" s="8"/>
      <c r="E103" s="8"/>
      <c r="F103" s="10"/>
      <c r="G103" s="10"/>
      <c r="H103" s="42"/>
      <c r="I103" s="60"/>
      <c r="J103" s="60"/>
      <c r="K103" s="28"/>
    </row>
    <row r="104" spans="1:12" ht="28.8" x14ac:dyDescent="0.3">
      <c r="A104" s="1">
        <v>97</v>
      </c>
      <c r="B104" s="3"/>
      <c r="C104" s="8">
        <v>3639</v>
      </c>
      <c r="D104" s="8">
        <v>5011</v>
      </c>
      <c r="E104" s="8"/>
      <c r="F104" s="10" t="s">
        <v>74</v>
      </c>
      <c r="G104" s="10"/>
      <c r="H104" s="42">
        <v>1100000</v>
      </c>
      <c r="I104" s="60">
        <v>1400000</v>
      </c>
      <c r="J104" s="60">
        <v>950335</v>
      </c>
      <c r="K104" s="88">
        <v>1760000</v>
      </c>
      <c r="L104" s="82" t="s">
        <v>433</v>
      </c>
    </row>
    <row r="105" spans="1:12" x14ac:dyDescent="0.3">
      <c r="A105" s="1">
        <v>98</v>
      </c>
      <c r="B105" s="3"/>
      <c r="C105" s="8">
        <v>3639</v>
      </c>
      <c r="D105" s="8">
        <v>5031</v>
      </c>
      <c r="E105" s="8"/>
      <c r="F105" s="10" t="s">
        <v>75</v>
      </c>
      <c r="G105" s="10"/>
      <c r="H105" s="42">
        <v>280000</v>
      </c>
      <c r="I105" s="60">
        <v>354400</v>
      </c>
      <c r="J105" s="60">
        <v>247758</v>
      </c>
      <c r="K105" s="88">
        <v>436000</v>
      </c>
      <c r="L105" t="s">
        <v>434</v>
      </c>
    </row>
    <row r="106" spans="1:12" x14ac:dyDescent="0.3">
      <c r="A106" s="1">
        <v>99</v>
      </c>
      <c r="B106" s="3"/>
      <c r="C106" s="8">
        <v>3639</v>
      </c>
      <c r="D106" s="8">
        <v>5032</v>
      </c>
      <c r="E106" s="8"/>
      <c r="F106" s="10" t="s">
        <v>76</v>
      </c>
      <c r="G106" s="10"/>
      <c r="H106" s="42">
        <v>100000</v>
      </c>
      <c r="I106" s="60">
        <v>127000</v>
      </c>
      <c r="J106" s="60">
        <v>75284</v>
      </c>
      <c r="K106" s="88">
        <v>160000</v>
      </c>
      <c r="L106" t="s">
        <v>435</v>
      </c>
    </row>
    <row r="107" spans="1:12" x14ac:dyDescent="0.3">
      <c r="A107" s="1">
        <v>100</v>
      </c>
      <c r="B107" s="3"/>
      <c r="C107" s="8">
        <v>3639</v>
      </c>
      <c r="D107" s="8">
        <v>5162</v>
      </c>
      <c r="E107" s="8"/>
      <c r="F107" s="10" t="s">
        <v>77</v>
      </c>
      <c r="G107" s="10"/>
      <c r="H107" s="42">
        <v>5000</v>
      </c>
      <c r="I107" s="60">
        <v>5000</v>
      </c>
      <c r="J107" s="60">
        <v>3630</v>
      </c>
      <c r="K107" s="88">
        <v>5000</v>
      </c>
    </row>
    <row r="108" spans="1:12" x14ac:dyDescent="0.3">
      <c r="A108" s="1">
        <v>101</v>
      </c>
      <c r="B108" s="3"/>
      <c r="C108" s="8">
        <v>3639</v>
      </c>
      <c r="D108" s="8">
        <v>5134</v>
      </c>
      <c r="E108" s="8"/>
      <c r="F108" s="10" t="s">
        <v>78</v>
      </c>
      <c r="G108" s="10"/>
      <c r="H108" s="42">
        <v>10000</v>
      </c>
      <c r="I108" s="60">
        <v>15000</v>
      </c>
      <c r="J108" s="60">
        <v>5141</v>
      </c>
      <c r="K108" s="28">
        <v>15000</v>
      </c>
      <c r="L108" t="s">
        <v>436</v>
      </c>
    </row>
    <row r="109" spans="1:12" x14ac:dyDescent="0.3">
      <c r="A109" s="1">
        <v>102</v>
      </c>
      <c r="B109" s="3"/>
      <c r="C109" s="8">
        <v>3639</v>
      </c>
      <c r="D109" s="8">
        <v>5132</v>
      </c>
      <c r="E109" s="8"/>
      <c r="F109" s="10" t="s">
        <v>79</v>
      </c>
      <c r="G109" s="10"/>
      <c r="H109" s="42">
        <v>10000</v>
      </c>
      <c r="I109" s="60">
        <v>15000</v>
      </c>
      <c r="J109" s="60">
        <v>0</v>
      </c>
      <c r="K109" s="28">
        <v>15000</v>
      </c>
      <c r="L109" t="s">
        <v>436</v>
      </c>
    </row>
    <row r="110" spans="1:12" x14ac:dyDescent="0.3">
      <c r="A110" s="1">
        <v>103</v>
      </c>
      <c r="B110" s="3"/>
      <c r="C110" s="8">
        <v>3639</v>
      </c>
      <c r="D110" s="8">
        <v>5137</v>
      </c>
      <c r="E110" s="8"/>
      <c r="F110" s="10" t="s">
        <v>80</v>
      </c>
      <c r="G110" s="10"/>
      <c r="H110" s="42">
        <v>50000</v>
      </c>
      <c r="I110" s="60">
        <v>50000</v>
      </c>
      <c r="J110" s="60">
        <v>22938.400000000001</v>
      </c>
      <c r="K110" s="28">
        <v>50000</v>
      </c>
      <c r="L110" t="s">
        <v>375</v>
      </c>
    </row>
    <row r="111" spans="1:12" x14ac:dyDescent="0.3">
      <c r="A111" s="1">
        <v>104</v>
      </c>
      <c r="B111" s="3"/>
      <c r="C111" s="8">
        <v>3639</v>
      </c>
      <c r="D111" s="8">
        <v>5139</v>
      </c>
      <c r="E111" s="8"/>
      <c r="F111" s="10" t="s">
        <v>305</v>
      </c>
      <c r="G111" s="10"/>
      <c r="H111" s="42">
        <v>21000</v>
      </c>
      <c r="I111" s="60">
        <v>21000</v>
      </c>
      <c r="J111" s="60">
        <v>19324</v>
      </c>
      <c r="K111" s="28">
        <v>21000</v>
      </c>
      <c r="L111" t="s">
        <v>436</v>
      </c>
    </row>
    <row r="112" spans="1:12" x14ac:dyDescent="0.3">
      <c r="A112" s="1">
        <v>105</v>
      </c>
      <c r="B112" s="3"/>
      <c r="C112" s="8">
        <v>3639</v>
      </c>
      <c r="D112" s="8">
        <v>5156</v>
      </c>
      <c r="E112" s="8"/>
      <c r="F112" s="10" t="s">
        <v>301</v>
      </c>
      <c r="G112" s="10"/>
      <c r="H112" s="42">
        <v>30000</v>
      </c>
      <c r="I112" s="60">
        <v>30000</v>
      </c>
      <c r="J112" s="60">
        <v>16786</v>
      </c>
      <c r="K112" s="28">
        <v>30000</v>
      </c>
      <c r="L112" t="s">
        <v>437</v>
      </c>
    </row>
    <row r="113" spans="1:12" x14ac:dyDescent="0.3">
      <c r="A113" s="1">
        <v>106</v>
      </c>
      <c r="B113" s="3"/>
      <c r="C113" s="8">
        <v>3639</v>
      </c>
      <c r="D113" s="8">
        <v>5167</v>
      </c>
      <c r="E113" s="8"/>
      <c r="F113" s="10" t="s">
        <v>302</v>
      </c>
      <c r="G113" s="10"/>
      <c r="H113" s="42">
        <v>60000</v>
      </c>
      <c r="I113" s="60">
        <v>60000</v>
      </c>
      <c r="J113" s="60">
        <v>1800</v>
      </c>
      <c r="K113" s="28">
        <v>10000</v>
      </c>
      <c r="L113" t="s">
        <v>436</v>
      </c>
    </row>
    <row r="114" spans="1:12" x14ac:dyDescent="0.3">
      <c r="A114" s="1">
        <v>107</v>
      </c>
      <c r="B114" s="3"/>
      <c r="C114" s="8">
        <v>3639</v>
      </c>
      <c r="D114" s="8">
        <v>5173</v>
      </c>
      <c r="E114" s="8"/>
      <c r="F114" s="10" t="s">
        <v>81</v>
      </c>
      <c r="G114" s="10"/>
      <c r="H114" s="42">
        <v>8000</v>
      </c>
      <c r="I114" s="60">
        <v>13000</v>
      </c>
      <c r="J114" s="60">
        <v>6523</v>
      </c>
      <c r="K114" s="28">
        <v>13000</v>
      </c>
      <c r="L114" t="s">
        <v>436</v>
      </c>
    </row>
    <row r="115" spans="1:12" x14ac:dyDescent="0.3">
      <c r="A115" s="1">
        <v>108</v>
      </c>
      <c r="B115" s="3"/>
      <c r="C115" s="8"/>
      <c r="D115" s="19" t="s">
        <v>82</v>
      </c>
      <c r="E115" s="8"/>
      <c r="F115" s="10"/>
      <c r="G115" s="10"/>
      <c r="H115" s="42">
        <f>SUM(H104:H114)</f>
        <v>1674000</v>
      </c>
      <c r="I115" s="60">
        <f t="shared" ref="I115:K115" si="5">SUM(I104:I114)</f>
        <v>2090400</v>
      </c>
      <c r="J115" s="60">
        <f t="shared" si="5"/>
        <v>1349519.4</v>
      </c>
      <c r="K115" s="28">
        <f t="shared" si="5"/>
        <v>2515000</v>
      </c>
    </row>
    <row r="116" spans="1:12" ht="83.4" thickBot="1" x14ac:dyDescent="0.35">
      <c r="A116" s="1">
        <v>109</v>
      </c>
      <c r="B116" s="8"/>
      <c r="C116" s="11" t="s">
        <v>83</v>
      </c>
      <c r="D116" s="11"/>
      <c r="E116" s="11"/>
      <c r="F116" s="12"/>
      <c r="G116" s="12"/>
      <c r="H116" s="47">
        <f>SUM(H95:H101)+SUM(H104:H114)+H102</f>
        <v>3304000</v>
      </c>
      <c r="I116" s="68">
        <f t="shared" ref="I116:K116" si="6">SUM(I95:I101)+SUM(I104:I114)+I102</f>
        <v>3720400</v>
      </c>
      <c r="J116" s="68">
        <f t="shared" si="6"/>
        <v>1520202.1099999999</v>
      </c>
      <c r="K116" s="32">
        <f t="shared" si="6"/>
        <v>3795000</v>
      </c>
      <c r="L116" s="102" t="s">
        <v>463</v>
      </c>
    </row>
    <row r="117" spans="1:12" ht="15" thickTop="1" x14ac:dyDescent="0.3">
      <c r="A117" s="1">
        <v>110</v>
      </c>
      <c r="B117" s="8"/>
      <c r="C117" s="8"/>
      <c r="D117" s="8"/>
      <c r="E117" s="8"/>
      <c r="F117" s="10"/>
      <c r="G117" s="10"/>
      <c r="H117" s="42"/>
      <c r="I117" s="60"/>
      <c r="J117" s="60"/>
      <c r="K117" s="28"/>
    </row>
    <row r="118" spans="1:12" x14ac:dyDescent="0.3">
      <c r="A118" s="1">
        <v>111</v>
      </c>
      <c r="B118" s="8" t="s">
        <v>84</v>
      </c>
      <c r="C118" s="8"/>
      <c r="D118" s="8"/>
      <c r="E118" s="8"/>
      <c r="F118" s="10"/>
      <c r="G118" s="10"/>
      <c r="H118" s="42"/>
      <c r="I118" s="60"/>
      <c r="J118" s="60"/>
      <c r="K118" s="28"/>
    </row>
    <row r="119" spans="1:12" x14ac:dyDescent="0.3">
      <c r="A119" s="1">
        <v>112</v>
      </c>
      <c r="B119" s="8"/>
      <c r="C119" s="8">
        <v>2321</v>
      </c>
      <c r="D119" s="8">
        <v>5171</v>
      </c>
      <c r="E119" s="8"/>
      <c r="F119" s="10" t="s">
        <v>85</v>
      </c>
      <c r="G119" s="10"/>
      <c r="H119" s="42"/>
      <c r="I119" s="60"/>
      <c r="J119" s="60"/>
      <c r="K119" s="28"/>
    </row>
    <row r="120" spans="1:12" x14ac:dyDescent="0.3">
      <c r="A120" s="1">
        <v>113</v>
      </c>
      <c r="B120" s="8"/>
      <c r="C120" s="8">
        <v>2321</v>
      </c>
      <c r="D120" s="8">
        <v>5169</v>
      </c>
      <c r="E120" s="8"/>
      <c r="F120" s="10" t="s">
        <v>86</v>
      </c>
      <c r="G120" s="10"/>
      <c r="H120" s="42">
        <v>60000</v>
      </c>
      <c r="I120" s="60">
        <v>60000</v>
      </c>
      <c r="J120" s="60">
        <v>47327</v>
      </c>
      <c r="K120" s="28">
        <v>60000</v>
      </c>
      <c r="L120" s="91" t="s">
        <v>392</v>
      </c>
    </row>
    <row r="121" spans="1:12" ht="24" x14ac:dyDescent="0.3">
      <c r="A121" s="1">
        <v>114</v>
      </c>
      <c r="B121" s="8"/>
      <c r="C121" s="8">
        <v>2321</v>
      </c>
      <c r="D121" s="8">
        <v>5499</v>
      </c>
      <c r="E121" s="8"/>
      <c r="F121" s="10" t="s">
        <v>87</v>
      </c>
      <c r="G121" s="10"/>
      <c r="H121" s="42">
        <v>70000</v>
      </c>
      <c r="I121" s="60">
        <v>70000</v>
      </c>
      <c r="J121" s="60">
        <v>0</v>
      </c>
      <c r="K121" s="28">
        <v>70000</v>
      </c>
      <c r="L121" s="91" t="s">
        <v>393</v>
      </c>
    </row>
    <row r="122" spans="1:12" x14ac:dyDescent="0.3">
      <c r="A122" s="1">
        <v>115</v>
      </c>
      <c r="B122" s="8"/>
      <c r="C122" s="8">
        <v>3722</v>
      </c>
      <c r="D122" s="8">
        <v>5021</v>
      </c>
      <c r="E122" s="8"/>
      <c r="F122" s="10" t="s">
        <v>88</v>
      </c>
      <c r="G122" s="10"/>
      <c r="H122" s="42">
        <v>200000</v>
      </c>
      <c r="I122" s="60">
        <v>200000</v>
      </c>
      <c r="J122" s="60">
        <v>4825</v>
      </c>
      <c r="K122" s="28">
        <v>100000</v>
      </c>
      <c r="L122" s="91" t="s">
        <v>400</v>
      </c>
    </row>
    <row r="123" spans="1:12" x14ac:dyDescent="0.3">
      <c r="A123" s="1">
        <v>116</v>
      </c>
      <c r="B123" s="8"/>
      <c r="C123" s="8">
        <v>3722</v>
      </c>
      <c r="D123" s="8">
        <v>5031</v>
      </c>
      <c r="E123" s="8"/>
      <c r="F123" s="10" t="s">
        <v>89</v>
      </c>
      <c r="G123" s="10"/>
      <c r="H123" s="42">
        <v>38000</v>
      </c>
      <c r="I123" s="60">
        <v>38000</v>
      </c>
      <c r="J123" s="60"/>
      <c r="K123" s="28">
        <v>24800</v>
      </c>
      <c r="L123" s="92" t="s">
        <v>394</v>
      </c>
    </row>
    <row r="124" spans="1:12" x14ac:dyDescent="0.3">
      <c r="A124" s="1">
        <v>117</v>
      </c>
      <c r="B124" s="8"/>
      <c r="C124" s="8">
        <v>3722</v>
      </c>
      <c r="D124" s="8">
        <v>5032</v>
      </c>
      <c r="E124" s="8"/>
      <c r="F124" s="10" t="s">
        <v>90</v>
      </c>
      <c r="G124" s="10"/>
      <c r="H124" s="42">
        <v>14000</v>
      </c>
      <c r="I124" s="60">
        <v>14000</v>
      </c>
      <c r="J124" s="60"/>
      <c r="K124" s="28">
        <v>9000</v>
      </c>
      <c r="L124" s="92" t="s">
        <v>394</v>
      </c>
    </row>
    <row r="125" spans="1:12" x14ac:dyDescent="0.3">
      <c r="A125" s="1">
        <v>118</v>
      </c>
      <c r="B125" s="8"/>
      <c r="C125" s="8">
        <v>3722</v>
      </c>
      <c r="D125" s="8">
        <v>5137</v>
      </c>
      <c r="E125" s="8"/>
      <c r="F125" s="10" t="s">
        <v>91</v>
      </c>
      <c r="G125" s="10"/>
      <c r="H125" s="42">
        <v>100000</v>
      </c>
      <c r="I125" s="60">
        <v>100000</v>
      </c>
      <c r="J125" s="60">
        <v>45802</v>
      </c>
      <c r="K125" s="28">
        <v>80000</v>
      </c>
      <c r="L125" t="s">
        <v>374</v>
      </c>
    </row>
    <row r="126" spans="1:12" x14ac:dyDescent="0.3">
      <c r="A126" s="1">
        <v>119</v>
      </c>
      <c r="B126" s="8"/>
      <c r="C126" s="8">
        <v>3722</v>
      </c>
      <c r="D126" s="8">
        <v>5139</v>
      </c>
      <c r="E126" s="8"/>
      <c r="F126" s="10" t="s">
        <v>92</v>
      </c>
      <c r="G126" s="10"/>
      <c r="H126" s="42">
        <v>30000</v>
      </c>
      <c r="I126" s="60">
        <v>30000</v>
      </c>
      <c r="J126" s="60">
        <v>15866.55</v>
      </c>
      <c r="K126" s="28">
        <v>30000</v>
      </c>
      <c r="L126" t="s">
        <v>440</v>
      </c>
    </row>
    <row r="127" spans="1:12" x14ac:dyDescent="0.3">
      <c r="A127" s="1">
        <v>120</v>
      </c>
      <c r="B127" s="8"/>
      <c r="C127" s="8">
        <v>3722</v>
      </c>
      <c r="D127" s="8">
        <v>5169</v>
      </c>
      <c r="E127" s="8"/>
      <c r="F127" s="10" t="s">
        <v>93</v>
      </c>
      <c r="G127" s="20" t="s">
        <v>11</v>
      </c>
      <c r="H127" s="42">
        <v>60000</v>
      </c>
      <c r="I127" s="60">
        <v>60000</v>
      </c>
      <c r="J127" s="60">
        <v>53022.2</v>
      </c>
      <c r="K127" s="28">
        <v>60000</v>
      </c>
      <c r="L127" t="s">
        <v>441</v>
      </c>
    </row>
    <row r="128" spans="1:12" x14ac:dyDescent="0.3">
      <c r="A128" s="1">
        <v>121</v>
      </c>
      <c r="B128" s="8"/>
      <c r="C128" s="8">
        <v>3722</v>
      </c>
      <c r="D128" s="8">
        <v>5169</v>
      </c>
      <c r="E128" s="8"/>
      <c r="F128" s="10" t="s">
        <v>94</v>
      </c>
      <c r="G128" s="20" t="s">
        <v>11</v>
      </c>
      <c r="H128" s="42">
        <v>630000</v>
      </c>
      <c r="I128" s="60">
        <v>630000</v>
      </c>
      <c r="J128" s="60">
        <f>344740.34-J127</f>
        <v>291718.14</v>
      </c>
      <c r="K128" s="28">
        <v>630000</v>
      </c>
      <c r="L128" t="s">
        <v>442</v>
      </c>
    </row>
    <row r="129" spans="1:12" x14ac:dyDescent="0.3">
      <c r="A129" s="1">
        <v>122</v>
      </c>
      <c r="B129" s="8"/>
      <c r="C129" s="8">
        <v>3722</v>
      </c>
      <c r="D129" s="8">
        <v>5169</v>
      </c>
      <c r="E129" s="8"/>
      <c r="F129" s="10" t="s">
        <v>427</v>
      </c>
      <c r="G129" s="20"/>
      <c r="H129" s="42">
        <v>0</v>
      </c>
      <c r="I129" s="60">
        <v>62000</v>
      </c>
      <c r="J129" s="60"/>
      <c r="K129" s="28">
        <v>0</v>
      </c>
    </row>
    <row r="130" spans="1:12" x14ac:dyDescent="0.3">
      <c r="A130" s="1">
        <v>123</v>
      </c>
      <c r="B130" s="8"/>
      <c r="C130" s="8">
        <v>3722</v>
      </c>
      <c r="D130" s="8">
        <v>5171</v>
      </c>
      <c r="E130" s="8"/>
      <c r="F130" s="10" t="s">
        <v>95</v>
      </c>
      <c r="G130" s="10"/>
      <c r="H130" s="42">
        <v>50000</v>
      </c>
      <c r="I130" s="60">
        <v>50000</v>
      </c>
      <c r="J130" s="60"/>
      <c r="K130" s="28">
        <v>75000</v>
      </c>
      <c r="L130" t="s">
        <v>443</v>
      </c>
    </row>
    <row r="131" spans="1:12" x14ac:dyDescent="0.3">
      <c r="A131" s="1">
        <v>124</v>
      </c>
      <c r="B131" s="8"/>
      <c r="C131" s="8">
        <v>3753</v>
      </c>
      <c r="D131" s="8">
        <v>5169</v>
      </c>
      <c r="E131" s="8"/>
      <c r="F131" s="10" t="s">
        <v>96</v>
      </c>
      <c r="G131" s="20"/>
      <c r="H131" s="42">
        <v>0</v>
      </c>
      <c r="I131" s="60">
        <v>180000</v>
      </c>
      <c r="J131" s="60"/>
      <c r="K131" s="28">
        <v>0</v>
      </c>
      <c r="L131" s="84"/>
    </row>
    <row r="132" spans="1:12" x14ac:dyDescent="0.3">
      <c r="A132" s="1">
        <v>125</v>
      </c>
      <c r="B132" s="8"/>
      <c r="C132" s="8"/>
      <c r="D132" s="10" t="s">
        <v>97</v>
      </c>
      <c r="E132" s="10"/>
      <c r="F132" s="8"/>
      <c r="G132" s="8"/>
      <c r="H132" s="42"/>
      <c r="I132" s="60"/>
      <c r="J132" s="60"/>
      <c r="K132" s="28"/>
    </row>
    <row r="133" spans="1:12" ht="28.8" x14ac:dyDescent="0.3">
      <c r="A133" s="1">
        <v>126</v>
      </c>
      <c r="B133" s="8"/>
      <c r="C133" s="8">
        <v>3745</v>
      </c>
      <c r="D133" s="8">
        <v>5021</v>
      </c>
      <c r="E133" s="10"/>
      <c r="F133" s="10" t="s">
        <v>88</v>
      </c>
      <c r="G133" s="10"/>
      <c r="H133" s="42">
        <v>180000</v>
      </c>
      <c r="I133" s="60">
        <v>180000</v>
      </c>
      <c r="J133" s="60">
        <v>146250</v>
      </c>
      <c r="K133" s="28">
        <v>180000</v>
      </c>
      <c r="L133" s="82" t="s">
        <v>438</v>
      </c>
    </row>
    <row r="134" spans="1:12" ht="28.8" x14ac:dyDescent="0.3">
      <c r="A134" s="1">
        <v>127</v>
      </c>
      <c r="B134" s="8"/>
      <c r="C134" s="8">
        <v>3745</v>
      </c>
      <c r="D134" s="8">
        <v>5031</v>
      </c>
      <c r="E134" s="10"/>
      <c r="F134" s="10" t="s">
        <v>98</v>
      </c>
      <c r="G134" s="10"/>
      <c r="H134" s="42">
        <v>38000</v>
      </c>
      <c r="I134" s="60">
        <v>38000</v>
      </c>
      <c r="J134" s="60"/>
      <c r="K134" s="28">
        <v>38000</v>
      </c>
      <c r="L134" s="82" t="s">
        <v>438</v>
      </c>
    </row>
    <row r="135" spans="1:12" ht="28.8" x14ac:dyDescent="0.3">
      <c r="A135" s="1">
        <v>128</v>
      </c>
      <c r="B135" s="8"/>
      <c r="C135" s="8">
        <v>3745</v>
      </c>
      <c r="D135" s="8">
        <v>5031</v>
      </c>
      <c r="E135" s="10"/>
      <c r="F135" s="10" t="s">
        <v>99</v>
      </c>
      <c r="G135" s="10"/>
      <c r="H135" s="42">
        <v>14000</v>
      </c>
      <c r="I135" s="60">
        <v>14000</v>
      </c>
      <c r="J135" s="60"/>
      <c r="K135" s="28">
        <v>14000</v>
      </c>
      <c r="L135" s="82" t="s">
        <v>438</v>
      </c>
    </row>
    <row r="136" spans="1:12" x14ac:dyDescent="0.3">
      <c r="A136" s="1">
        <v>129</v>
      </c>
      <c r="B136" s="8"/>
      <c r="C136" s="8">
        <v>3745</v>
      </c>
      <c r="D136" s="8">
        <v>5137</v>
      </c>
      <c r="E136" s="8"/>
      <c r="F136" s="10" t="s">
        <v>91</v>
      </c>
      <c r="G136" s="10"/>
      <c r="H136" s="42"/>
      <c r="I136" s="60">
        <v>0</v>
      </c>
      <c r="J136" s="60"/>
      <c r="K136" s="28"/>
    </row>
    <row r="137" spans="1:12" x14ac:dyDescent="0.3">
      <c r="A137" s="1">
        <v>130</v>
      </c>
      <c r="B137" s="8"/>
      <c r="C137" s="8">
        <v>3745</v>
      </c>
      <c r="D137" s="8">
        <v>5139</v>
      </c>
      <c r="E137" s="8"/>
      <c r="F137" s="10" t="s">
        <v>92</v>
      </c>
      <c r="G137" s="10"/>
      <c r="H137" s="42">
        <v>10000</v>
      </c>
      <c r="I137" s="60">
        <v>10000</v>
      </c>
      <c r="J137" s="60">
        <v>9053</v>
      </c>
      <c r="K137" s="28">
        <v>10000</v>
      </c>
      <c r="L137" s="82" t="s">
        <v>439</v>
      </c>
    </row>
    <row r="138" spans="1:12" ht="28.8" x14ac:dyDescent="0.3">
      <c r="A138" s="1">
        <v>131</v>
      </c>
      <c r="B138" s="8"/>
      <c r="C138" s="8">
        <v>3745</v>
      </c>
      <c r="D138" s="8">
        <v>5169</v>
      </c>
      <c r="E138" s="8"/>
      <c r="F138" s="10" t="s">
        <v>100</v>
      </c>
      <c r="G138" s="10"/>
      <c r="H138" s="42">
        <v>2270000</v>
      </c>
      <c r="I138" s="60">
        <v>2590000</v>
      </c>
      <c r="J138" s="60">
        <v>1381872.44</v>
      </c>
      <c r="K138" s="28">
        <f>100000+2270000</f>
        <v>2370000</v>
      </c>
      <c r="L138" s="82" t="s">
        <v>388</v>
      </c>
    </row>
    <row r="139" spans="1:12" x14ac:dyDescent="0.3">
      <c r="A139" s="1">
        <v>132</v>
      </c>
      <c r="B139" s="8"/>
      <c r="C139" s="8">
        <v>3745</v>
      </c>
      <c r="D139" s="8">
        <v>5169</v>
      </c>
      <c r="E139" s="8"/>
      <c r="F139" s="10" t="s">
        <v>341</v>
      </c>
      <c r="G139" s="10"/>
      <c r="H139" s="42"/>
      <c r="I139" s="60">
        <v>95000</v>
      </c>
      <c r="J139" s="60"/>
      <c r="K139" s="28"/>
    </row>
    <row r="140" spans="1:12" x14ac:dyDescent="0.3">
      <c r="A140" s="1">
        <v>133</v>
      </c>
      <c r="B140" s="8"/>
      <c r="C140" s="8">
        <v>3745</v>
      </c>
      <c r="D140" s="8">
        <v>5171</v>
      </c>
      <c r="E140" s="8"/>
      <c r="F140" s="10" t="s">
        <v>102</v>
      </c>
      <c r="G140" s="10"/>
      <c r="H140" s="42">
        <v>100000</v>
      </c>
      <c r="I140" s="60">
        <v>100000</v>
      </c>
      <c r="J140" s="60">
        <v>4306.3900000000003</v>
      </c>
      <c r="K140" s="28">
        <v>75000</v>
      </c>
      <c r="L140" t="s">
        <v>444</v>
      </c>
    </row>
    <row r="141" spans="1:12" x14ac:dyDescent="0.3">
      <c r="A141" s="1">
        <v>134</v>
      </c>
      <c r="B141" s="14"/>
      <c r="C141" s="14"/>
      <c r="D141" s="19" t="s">
        <v>103</v>
      </c>
      <c r="E141" s="19"/>
      <c r="F141" s="14"/>
      <c r="G141" s="14"/>
      <c r="H141" s="49">
        <f>SUM(H133:H140)</f>
        <v>2612000</v>
      </c>
      <c r="I141" s="70">
        <f t="shared" ref="I141:K141" si="7">SUM(I133:I140)</f>
        <v>3027000</v>
      </c>
      <c r="J141" s="70">
        <f t="shared" si="7"/>
        <v>1541481.8299999998</v>
      </c>
      <c r="K141" s="33">
        <f t="shared" si="7"/>
        <v>2687000</v>
      </c>
    </row>
    <row r="142" spans="1:12" ht="55.8" thickBot="1" x14ac:dyDescent="0.35">
      <c r="A142" s="1">
        <v>135</v>
      </c>
      <c r="B142" s="8"/>
      <c r="C142" s="11" t="s">
        <v>104</v>
      </c>
      <c r="D142" s="11"/>
      <c r="E142" s="11"/>
      <c r="F142" s="12"/>
      <c r="G142" s="12"/>
      <c r="H142" s="47">
        <f>SUM(H119:H140)</f>
        <v>3864000</v>
      </c>
      <c r="I142" s="68">
        <f t="shared" ref="I142:K142" si="8">SUM(I119:I140)</f>
        <v>4521000</v>
      </c>
      <c r="J142" s="68">
        <f t="shared" si="8"/>
        <v>2000042.72</v>
      </c>
      <c r="K142" s="32">
        <f t="shared" si="8"/>
        <v>3825800</v>
      </c>
      <c r="L142" s="102" t="s">
        <v>466</v>
      </c>
    </row>
    <row r="143" spans="1:12" ht="15" thickTop="1" x14ac:dyDescent="0.3">
      <c r="A143" s="1">
        <v>136</v>
      </c>
      <c r="B143" s="8"/>
      <c r="C143" s="8"/>
      <c r="D143" s="8"/>
      <c r="E143" s="8"/>
      <c r="F143" s="10"/>
      <c r="G143" s="10"/>
      <c r="H143" s="42"/>
      <c r="I143" s="60"/>
      <c r="J143" s="60"/>
      <c r="K143" s="28"/>
    </row>
    <row r="144" spans="1:12" x14ac:dyDescent="0.3">
      <c r="A144" s="1">
        <v>137</v>
      </c>
      <c r="B144" s="8" t="s">
        <v>105</v>
      </c>
      <c r="C144" s="8"/>
      <c r="D144" s="8"/>
      <c r="E144" s="8"/>
      <c r="F144" s="10"/>
      <c r="G144" s="10"/>
      <c r="H144" s="42"/>
      <c r="I144" s="60"/>
      <c r="J144" s="60"/>
      <c r="K144" s="28"/>
    </row>
    <row r="145" spans="1:12" x14ac:dyDescent="0.3">
      <c r="A145" s="1">
        <v>138</v>
      </c>
      <c r="B145" s="8"/>
      <c r="C145" s="8">
        <v>2212</v>
      </c>
      <c r="D145" s="10" t="s">
        <v>106</v>
      </c>
      <c r="E145" s="10"/>
      <c r="F145" s="8"/>
      <c r="G145" s="8"/>
      <c r="H145" s="42"/>
      <c r="I145" s="60"/>
      <c r="J145" s="60"/>
      <c r="K145" s="28"/>
    </row>
    <row r="146" spans="1:12" x14ac:dyDescent="0.3">
      <c r="A146" s="1">
        <v>139</v>
      </c>
      <c r="B146" s="8"/>
      <c r="C146" s="8">
        <v>2212</v>
      </c>
      <c r="D146" s="8">
        <v>5137</v>
      </c>
      <c r="E146" s="10"/>
      <c r="F146" s="10" t="s">
        <v>91</v>
      </c>
      <c r="G146" s="10"/>
      <c r="H146" s="42">
        <v>10000</v>
      </c>
      <c r="I146" s="60">
        <v>10000</v>
      </c>
      <c r="J146" s="60"/>
      <c r="K146" s="28">
        <v>150000</v>
      </c>
      <c r="L146" t="s">
        <v>401</v>
      </c>
    </row>
    <row r="147" spans="1:12" x14ac:dyDescent="0.3">
      <c r="A147" s="1">
        <v>140</v>
      </c>
      <c r="B147" s="8"/>
      <c r="C147" s="8">
        <v>2212</v>
      </c>
      <c r="D147" s="8">
        <v>5139</v>
      </c>
      <c r="E147" s="8"/>
      <c r="F147" s="10" t="s">
        <v>92</v>
      </c>
      <c r="G147" s="10"/>
      <c r="H147" s="42">
        <v>10000</v>
      </c>
      <c r="I147" s="60">
        <v>10000</v>
      </c>
      <c r="J147" s="60"/>
      <c r="K147" s="28">
        <v>20000</v>
      </c>
      <c r="L147" t="s">
        <v>470</v>
      </c>
    </row>
    <row r="148" spans="1:12" x14ac:dyDescent="0.3">
      <c r="A148" s="1">
        <v>141</v>
      </c>
      <c r="B148" s="8"/>
      <c r="C148" s="8">
        <v>2212</v>
      </c>
      <c r="D148" s="8">
        <v>5154</v>
      </c>
      <c r="E148" s="8"/>
      <c r="F148" s="10" t="s">
        <v>107</v>
      </c>
      <c r="G148" s="10"/>
      <c r="H148" s="42">
        <v>10000</v>
      </c>
      <c r="I148" s="60">
        <v>10000</v>
      </c>
      <c r="J148" s="60">
        <v>2316</v>
      </c>
      <c r="K148" s="28">
        <v>10000</v>
      </c>
      <c r="L148" t="s">
        <v>402</v>
      </c>
    </row>
    <row r="149" spans="1:12" ht="115.2" x14ac:dyDescent="0.3">
      <c r="A149" s="1">
        <v>142</v>
      </c>
      <c r="B149" s="8"/>
      <c r="C149" s="8">
        <v>2212</v>
      </c>
      <c r="D149" s="8">
        <v>5169</v>
      </c>
      <c r="E149" s="8"/>
      <c r="F149" s="10" t="s">
        <v>108</v>
      </c>
      <c r="G149" s="10"/>
      <c r="H149" s="42">
        <v>1300000</v>
      </c>
      <c r="I149" s="60">
        <f>1300000+280000</f>
        <v>1580000</v>
      </c>
      <c r="J149" s="60">
        <v>769740.72</v>
      </c>
      <c r="K149" s="28">
        <v>1950000</v>
      </c>
      <c r="L149" s="82" t="s">
        <v>467</v>
      </c>
    </row>
    <row r="150" spans="1:12" x14ac:dyDescent="0.3">
      <c r="A150" s="1">
        <v>143</v>
      </c>
      <c r="B150" s="8"/>
      <c r="C150" s="8">
        <v>2212</v>
      </c>
      <c r="D150" s="8">
        <v>5164</v>
      </c>
      <c r="E150" s="8"/>
      <c r="F150" s="10" t="s">
        <v>138</v>
      </c>
      <c r="G150" s="10"/>
      <c r="H150" s="42">
        <v>110000</v>
      </c>
      <c r="I150" s="60">
        <v>110000</v>
      </c>
      <c r="J150" s="60"/>
      <c r="K150" s="28">
        <v>110000</v>
      </c>
      <c r="L150" t="s">
        <v>376</v>
      </c>
    </row>
    <row r="151" spans="1:12" ht="28.8" x14ac:dyDescent="0.3">
      <c r="A151" s="1">
        <v>144</v>
      </c>
      <c r="B151" s="8"/>
      <c r="C151" s="8">
        <v>2212</v>
      </c>
      <c r="D151" s="8">
        <v>5171</v>
      </c>
      <c r="E151" s="8"/>
      <c r="F151" s="10" t="s">
        <v>109</v>
      </c>
      <c r="G151" s="10"/>
      <c r="H151" s="42">
        <v>400000</v>
      </c>
      <c r="I151" s="60">
        <v>400000</v>
      </c>
      <c r="J151" s="60">
        <v>42641.61</v>
      </c>
      <c r="K151" s="28">
        <v>1500000</v>
      </c>
      <c r="L151" s="82" t="s">
        <v>403</v>
      </c>
    </row>
    <row r="152" spans="1:12" x14ac:dyDescent="0.3">
      <c r="A152" s="1">
        <v>145</v>
      </c>
      <c r="B152" s="8"/>
      <c r="C152" s="8"/>
      <c r="D152" s="10" t="s">
        <v>110</v>
      </c>
      <c r="E152" s="10"/>
      <c r="F152" s="8"/>
      <c r="G152" s="8"/>
      <c r="H152" s="42"/>
      <c r="I152" s="60">
        <v>0</v>
      </c>
      <c r="J152" s="60"/>
      <c r="K152" s="28"/>
    </row>
    <row r="153" spans="1:12" ht="72" x14ac:dyDescent="0.3">
      <c r="A153" s="1">
        <v>146</v>
      </c>
      <c r="B153" s="8"/>
      <c r="C153" s="8">
        <v>2219</v>
      </c>
      <c r="D153" s="8">
        <v>5169</v>
      </c>
      <c r="E153" s="8"/>
      <c r="F153" s="10" t="s">
        <v>100</v>
      </c>
      <c r="G153" s="10"/>
      <c r="H153" s="42">
        <v>1250000</v>
      </c>
      <c r="I153" s="60">
        <f>1250000+280000</f>
        <v>1530000</v>
      </c>
      <c r="J153" s="60">
        <v>1219237.53</v>
      </c>
      <c r="K153" s="28">
        <v>1000000</v>
      </c>
      <c r="L153" s="87" t="s">
        <v>468</v>
      </c>
    </row>
    <row r="154" spans="1:12" ht="28.8" x14ac:dyDescent="0.3">
      <c r="A154" s="1">
        <v>147</v>
      </c>
      <c r="B154" s="8"/>
      <c r="C154" s="8">
        <v>2219</v>
      </c>
      <c r="D154" s="8">
        <v>5021</v>
      </c>
      <c r="E154" s="8"/>
      <c r="F154" s="10" t="s">
        <v>137</v>
      </c>
      <c r="G154" s="10"/>
      <c r="H154" s="42"/>
      <c r="I154" s="60"/>
      <c r="J154" s="60"/>
      <c r="K154" s="28">
        <v>100000</v>
      </c>
      <c r="L154" s="82" t="s">
        <v>469</v>
      </c>
    </row>
    <row r="155" spans="1:12" ht="28.8" x14ac:dyDescent="0.3">
      <c r="A155" s="1">
        <v>148</v>
      </c>
      <c r="B155" s="8"/>
      <c r="C155" s="8">
        <v>2219</v>
      </c>
      <c r="D155" s="8">
        <v>5171</v>
      </c>
      <c r="E155" s="8"/>
      <c r="F155" s="10" t="s">
        <v>109</v>
      </c>
      <c r="G155" s="10"/>
      <c r="H155" s="42">
        <v>200000</v>
      </c>
      <c r="I155" s="60">
        <v>200000</v>
      </c>
      <c r="J155" s="60">
        <v>150313.06</v>
      </c>
      <c r="K155" s="28">
        <v>200000</v>
      </c>
      <c r="L155" s="82" t="s">
        <v>428</v>
      </c>
    </row>
    <row r="156" spans="1:12" x14ac:dyDescent="0.3">
      <c r="A156" s="1">
        <v>149</v>
      </c>
      <c r="B156" s="8"/>
      <c r="C156" s="8">
        <v>2221</v>
      </c>
      <c r="D156" s="8">
        <v>5171</v>
      </c>
      <c r="E156" s="8"/>
      <c r="F156" s="10" t="s">
        <v>111</v>
      </c>
      <c r="G156" s="10"/>
      <c r="H156" s="42">
        <v>30000</v>
      </c>
      <c r="I156" s="60">
        <v>30000</v>
      </c>
      <c r="J156" s="60">
        <v>0</v>
      </c>
      <c r="K156" s="28">
        <v>30000</v>
      </c>
      <c r="L156" t="s">
        <v>404</v>
      </c>
    </row>
    <row r="157" spans="1:12" ht="69.599999999999994" thickBot="1" x14ac:dyDescent="0.35">
      <c r="A157" s="1">
        <v>150</v>
      </c>
      <c r="B157" s="8"/>
      <c r="C157" s="11" t="s">
        <v>112</v>
      </c>
      <c r="D157" s="11"/>
      <c r="E157" s="11"/>
      <c r="F157" s="12"/>
      <c r="G157" s="12"/>
      <c r="H157" s="47">
        <f>SUM(H146:H156)</f>
        <v>3320000</v>
      </c>
      <c r="I157" s="68">
        <f>SUM(I146:I156)</f>
        <v>3880000</v>
      </c>
      <c r="J157" s="68">
        <f>SUM(J146:J156)</f>
        <v>2184248.92</v>
      </c>
      <c r="K157" s="32">
        <f>SUM(K146:K156)</f>
        <v>5070000</v>
      </c>
      <c r="L157" s="102" t="s">
        <v>472</v>
      </c>
    </row>
    <row r="158" spans="1:12" ht="15" thickTop="1" x14ac:dyDescent="0.3">
      <c r="A158" s="1">
        <v>151</v>
      </c>
      <c r="B158" s="8"/>
      <c r="C158" s="8"/>
      <c r="D158" s="8"/>
      <c r="E158" s="8"/>
      <c r="F158" s="10"/>
      <c r="G158" s="10"/>
      <c r="H158" s="42"/>
      <c r="I158" s="60"/>
      <c r="J158" s="60"/>
      <c r="K158" s="28"/>
    </row>
    <row r="159" spans="1:12" x14ac:dyDescent="0.3">
      <c r="A159" s="1">
        <v>152</v>
      </c>
      <c r="B159" s="8" t="s">
        <v>113</v>
      </c>
      <c r="C159" s="8"/>
      <c r="D159" s="8"/>
      <c r="E159" s="8"/>
      <c r="F159" s="10"/>
      <c r="G159" s="10"/>
      <c r="H159" s="42"/>
      <c r="I159" s="60"/>
      <c r="J159" s="60"/>
      <c r="K159" s="28"/>
    </row>
    <row r="160" spans="1:12" x14ac:dyDescent="0.3">
      <c r="A160" s="1">
        <v>153</v>
      </c>
      <c r="B160" s="8"/>
      <c r="C160" s="8">
        <v>3111</v>
      </c>
      <c r="D160" s="8">
        <v>5154</v>
      </c>
      <c r="E160" s="8"/>
      <c r="F160" s="10" t="s">
        <v>107</v>
      </c>
      <c r="G160" s="10"/>
      <c r="H160" s="42"/>
      <c r="I160" s="60"/>
      <c r="J160" s="60"/>
      <c r="K160" s="28"/>
    </row>
    <row r="161" spans="1:12" x14ac:dyDescent="0.3">
      <c r="A161" s="1">
        <v>154</v>
      </c>
      <c r="B161" s="8"/>
      <c r="C161" s="8">
        <v>3111</v>
      </c>
      <c r="D161" s="8">
        <v>5137</v>
      </c>
      <c r="E161" s="8"/>
      <c r="F161" s="10" t="s">
        <v>114</v>
      </c>
      <c r="G161" s="10"/>
      <c r="H161" s="42"/>
      <c r="I161" s="60"/>
      <c r="J161" s="60"/>
      <c r="K161" s="28"/>
    </row>
    <row r="162" spans="1:12" x14ac:dyDescent="0.3">
      <c r="A162" s="1">
        <v>155</v>
      </c>
      <c r="B162" s="8"/>
      <c r="C162" s="8">
        <v>3111</v>
      </c>
      <c r="D162" s="8">
        <v>5163</v>
      </c>
      <c r="E162" s="8"/>
      <c r="F162" s="10" t="s">
        <v>115</v>
      </c>
      <c r="G162" s="10"/>
      <c r="H162" s="42">
        <v>18000</v>
      </c>
      <c r="I162" s="60">
        <v>18000</v>
      </c>
      <c r="J162" s="60">
        <v>17433</v>
      </c>
      <c r="K162" s="28">
        <v>18000</v>
      </c>
      <c r="L162" t="s">
        <v>405</v>
      </c>
    </row>
    <row r="163" spans="1:12" x14ac:dyDescent="0.3">
      <c r="A163" s="1">
        <v>156</v>
      </c>
      <c r="B163" s="8"/>
      <c r="C163" s="8">
        <v>3111</v>
      </c>
      <c r="D163" s="8">
        <v>5169</v>
      </c>
      <c r="E163" s="8"/>
      <c r="F163" s="10" t="s">
        <v>116</v>
      </c>
      <c r="G163" s="10"/>
      <c r="H163" s="42">
        <v>27000</v>
      </c>
      <c r="I163" s="60">
        <v>27000</v>
      </c>
      <c r="J163" s="60"/>
      <c r="K163" s="28">
        <v>27000</v>
      </c>
      <c r="L163" t="s">
        <v>367</v>
      </c>
    </row>
    <row r="164" spans="1:12" x14ac:dyDescent="0.3">
      <c r="A164" s="1">
        <v>157</v>
      </c>
      <c r="B164" s="8"/>
      <c r="C164" s="8">
        <v>3111</v>
      </c>
      <c r="D164" s="8">
        <v>5171</v>
      </c>
      <c r="E164" s="8"/>
      <c r="F164" s="10" t="s">
        <v>117</v>
      </c>
      <c r="G164" s="10"/>
      <c r="H164" s="42">
        <v>250000</v>
      </c>
      <c r="I164" s="60">
        <v>250000</v>
      </c>
      <c r="J164" s="60"/>
      <c r="K164" s="88">
        <v>1500000</v>
      </c>
      <c r="L164" s="89" t="s">
        <v>477</v>
      </c>
    </row>
    <row r="165" spans="1:12" x14ac:dyDescent="0.3">
      <c r="A165" s="1">
        <v>158</v>
      </c>
      <c r="B165" s="8"/>
      <c r="C165" s="8">
        <v>3113</v>
      </c>
      <c r="D165" s="8">
        <v>5163</v>
      </c>
      <c r="E165" s="8"/>
      <c r="F165" s="10" t="s">
        <v>115</v>
      </c>
      <c r="G165" s="10"/>
      <c r="H165" s="42">
        <v>55000</v>
      </c>
      <c r="I165" s="60">
        <v>55000</v>
      </c>
      <c r="J165" s="60">
        <v>53344</v>
      </c>
      <c r="K165" s="88">
        <v>55000</v>
      </c>
      <c r="L165" s="89" t="s">
        <v>405</v>
      </c>
    </row>
    <row r="166" spans="1:12" x14ac:dyDescent="0.3">
      <c r="A166" s="1">
        <v>159</v>
      </c>
      <c r="B166" s="8"/>
      <c r="C166" s="8">
        <v>3113</v>
      </c>
      <c r="D166" s="8">
        <v>5169</v>
      </c>
      <c r="E166" s="8"/>
      <c r="F166" s="10" t="s">
        <v>116</v>
      </c>
      <c r="G166" s="10"/>
      <c r="H166" s="42">
        <v>100000</v>
      </c>
      <c r="I166" s="60">
        <v>100000</v>
      </c>
      <c r="J166" s="60"/>
      <c r="K166" s="88">
        <v>100000</v>
      </c>
      <c r="L166" s="89" t="s">
        <v>367</v>
      </c>
    </row>
    <row r="167" spans="1:12" x14ac:dyDescent="0.3">
      <c r="A167" s="1">
        <v>160</v>
      </c>
      <c r="B167" s="8"/>
      <c r="C167" s="8">
        <v>3113</v>
      </c>
      <c r="D167" s="8">
        <v>5171</v>
      </c>
      <c r="E167" s="8"/>
      <c r="F167" s="10" t="s">
        <v>118</v>
      </c>
      <c r="G167" s="10"/>
      <c r="H167" s="42">
        <v>250000</v>
      </c>
      <c r="I167" s="60">
        <v>250000</v>
      </c>
      <c r="J167" s="60">
        <v>45845</v>
      </c>
      <c r="K167" s="88">
        <v>0</v>
      </c>
      <c r="L167" s="89" t="s">
        <v>479</v>
      </c>
    </row>
    <row r="168" spans="1:12" ht="28.8" x14ac:dyDescent="0.3">
      <c r="A168" s="1">
        <v>161</v>
      </c>
      <c r="B168" s="8"/>
      <c r="C168" s="8">
        <v>3113</v>
      </c>
      <c r="D168" s="8">
        <v>5331</v>
      </c>
      <c r="E168" s="8"/>
      <c r="F168" s="10" t="s">
        <v>483</v>
      </c>
      <c r="G168" s="10"/>
      <c r="H168" s="48">
        <v>6661000</v>
      </c>
      <c r="I168" s="69">
        <v>6661000</v>
      </c>
      <c r="J168" s="69">
        <v>6661000</v>
      </c>
      <c r="K168" s="88">
        <v>6793900</v>
      </c>
      <c r="L168" s="87" t="s">
        <v>499</v>
      </c>
    </row>
    <row r="169" spans="1:12" x14ac:dyDescent="0.3">
      <c r="A169" s="1">
        <v>162</v>
      </c>
      <c r="B169" s="8"/>
      <c r="C169" s="8">
        <v>3113</v>
      </c>
      <c r="D169" s="8">
        <v>5331</v>
      </c>
      <c r="E169" s="8"/>
      <c r="F169" s="19" t="s">
        <v>482</v>
      </c>
      <c r="G169" s="10"/>
      <c r="H169" s="104">
        <v>3400000</v>
      </c>
      <c r="I169" s="105">
        <v>3400000</v>
      </c>
      <c r="J169" s="105">
        <v>3400000</v>
      </c>
      <c r="K169" s="106">
        <v>3400000</v>
      </c>
      <c r="L169" s="89" t="s">
        <v>429</v>
      </c>
    </row>
    <row r="170" spans="1:12" x14ac:dyDescent="0.3">
      <c r="A170" s="1">
        <v>163</v>
      </c>
      <c r="B170" s="8"/>
      <c r="C170" s="8">
        <v>3113</v>
      </c>
      <c r="D170" s="8">
        <v>5331</v>
      </c>
      <c r="E170" s="8"/>
      <c r="F170" s="19" t="s">
        <v>481</v>
      </c>
      <c r="G170" s="10"/>
      <c r="H170" s="104">
        <v>0</v>
      </c>
      <c r="I170" s="105">
        <v>0</v>
      </c>
      <c r="J170" s="105">
        <v>0</v>
      </c>
      <c r="K170" s="106">
        <v>510000</v>
      </c>
      <c r="L170" s="89" t="s">
        <v>484</v>
      </c>
    </row>
    <row r="171" spans="1:12" ht="129.6" x14ac:dyDescent="0.3">
      <c r="A171" s="1">
        <v>164</v>
      </c>
      <c r="B171" s="8"/>
      <c r="C171" s="8">
        <v>3113</v>
      </c>
      <c r="D171" s="8">
        <v>5331</v>
      </c>
      <c r="E171" s="8"/>
      <c r="F171" s="15" t="s">
        <v>430</v>
      </c>
      <c r="G171" s="10"/>
      <c r="H171" s="42"/>
      <c r="I171" s="60"/>
      <c r="J171" s="60"/>
      <c r="K171" s="88">
        <f>9959300</f>
        <v>9959300</v>
      </c>
      <c r="L171" s="87" t="s">
        <v>471</v>
      </c>
    </row>
    <row r="172" spans="1:12" ht="27" x14ac:dyDescent="0.3">
      <c r="A172" s="1">
        <v>165</v>
      </c>
      <c r="B172" s="8"/>
      <c r="C172" s="8">
        <v>3113</v>
      </c>
      <c r="D172" s="8">
        <v>5331</v>
      </c>
      <c r="E172" s="8"/>
      <c r="F172" s="15" t="s">
        <v>430</v>
      </c>
      <c r="G172" s="10"/>
      <c r="H172" s="42"/>
      <c r="I172" s="60"/>
      <c r="J172" s="60"/>
      <c r="K172" s="88">
        <v>2734400</v>
      </c>
      <c r="L172" s="87" t="s">
        <v>500</v>
      </c>
    </row>
    <row r="173" spans="1:12" x14ac:dyDescent="0.3">
      <c r="A173" s="1">
        <v>166</v>
      </c>
      <c r="B173" s="8"/>
      <c r="C173" s="8">
        <v>3113</v>
      </c>
      <c r="D173" s="8">
        <v>5336</v>
      </c>
      <c r="E173" s="8"/>
      <c r="F173" s="10" t="s">
        <v>119</v>
      </c>
      <c r="G173" s="10"/>
      <c r="H173" s="42"/>
      <c r="I173" s="60">
        <v>1482000</v>
      </c>
      <c r="J173" s="60">
        <v>1482000</v>
      </c>
      <c r="K173" s="28"/>
      <c r="L173" t="s">
        <v>406</v>
      </c>
    </row>
    <row r="174" spans="1:12" x14ac:dyDescent="0.3">
      <c r="A174" s="1">
        <v>167</v>
      </c>
      <c r="B174" s="8"/>
      <c r="C174" s="8">
        <v>3113</v>
      </c>
      <c r="D174" s="8">
        <v>5336</v>
      </c>
      <c r="E174" s="8"/>
      <c r="F174" s="10" t="s">
        <v>120</v>
      </c>
      <c r="G174" s="10"/>
      <c r="H174" s="42"/>
      <c r="I174" s="60">
        <v>17500</v>
      </c>
      <c r="J174" s="60">
        <v>17500</v>
      </c>
      <c r="K174" s="28"/>
      <c r="L174" t="s">
        <v>406</v>
      </c>
    </row>
    <row r="175" spans="1:12" x14ac:dyDescent="0.3">
      <c r="A175" s="1">
        <v>168</v>
      </c>
      <c r="B175" s="8"/>
      <c r="C175" s="8">
        <v>3113</v>
      </c>
      <c r="D175" s="8">
        <v>5336</v>
      </c>
      <c r="E175" s="8"/>
      <c r="F175" s="10" t="s">
        <v>121</v>
      </c>
      <c r="G175" s="10"/>
      <c r="H175" s="42"/>
      <c r="I175" s="60">
        <v>258500</v>
      </c>
      <c r="J175" s="60">
        <v>102931</v>
      </c>
      <c r="K175" s="28"/>
      <c r="L175" t="s">
        <v>406</v>
      </c>
    </row>
    <row r="176" spans="1:12" x14ac:dyDescent="0.3">
      <c r="A176" s="1">
        <v>169</v>
      </c>
      <c r="B176" s="8"/>
      <c r="C176" s="8">
        <v>3143</v>
      </c>
      <c r="D176" s="8">
        <v>5169</v>
      </c>
      <c r="E176" s="8"/>
      <c r="F176" s="10" t="s">
        <v>122</v>
      </c>
      <c r="G176" s="10"/>
      <c r="H176" s="42">
        <v>10000</v>
      </c>
      <c r="I176" s="60">
        <v>10000</v>
      </c>
      <c r="J176" s="60"/>
      <c r="K176" s="28">
        <v>10000</v>
      </c>
      <c r="L176" t="s">
        <v>407</v>
      </c>
    </row>
    <row r="177" spans="1:12" x14ac:dyDescent="0.3">
      <c r="A177" s="1">
        <v>170</v>
      </c>
      <c r="B177" s="8"/>
      <c r="C177" s="8">
        <v>3143</v>
      </c>
      <c r="D177" s="8">
        <v>5169</v>
      </c>
      <c r="E177" s="8"/>
      <c r="F177" s="10" t="s">
        <v>365</v>
      </c>
      <c r="G177" s="10"/>
      <c r="H177" s="42">
        <v>0</v>
      </c>
      <c r="I177" s="60">
        <v>0</v>
      </c>
      <c r="J177" s="60">
        <v>0</v>
      </c>
      <c r="K177" s="88">
        <v>60000</v>
      </c>
      <c r="L177" s="89" t="s">
        <v>366</v>
      </c>
    </row>
    <row r="178" spans="1:12" x14ac:dyDescent="0.3">
      <c r="A178" s="1">
        <v>171</v>
      </c>
      <c r="B178" s="8"/>
      <c r="C178" s="8">
        <v>3299</v>
      </c>
      <c r="D178" s="8">
        <v>5339</v>
      </c>
      <c r="E178" s="8"/>
      <c r="F178" s="10" t="s">
        <v>123</v>
      </c>
      <c r="G178" s="10"/>
      <c r="H178" s="42"/>
      <c r="I178" s="60">
        <v>0</v>
      </c>
      <c r="J178" s="60"/>
      <c r="K178" s="28"/>
    </row>
    <row r="179" spans="1:12" x14ac:dyDescent="0.3">
      <c r="A179" s="1">
        <v>172</v>
      </c>
      <c r="B179" s="8"/>
      <c r="C179" s="8">
        <v>3419</v>
      </c>
      <c r="D179" s="8">
        <v>5222</v>
      </c>
      <c r="E179" s="8"/>
      <c r="F179" s="10" t="s">
        <v>124</v>
      </c>
      <c r="G179" s="10"/>
      <c r="H179" s="42">
        <v>450000</v>
      </c>
      <c r="I179" s="60">
        <v>450000</v>
      </c>
      <c r="J179" s="60">
        <v>450000</v>
      </c>
      <c r="K179" s="28">
        <v>450000</v>
      </c>
      <c r="L179" s="89" t="s">
        <v>410</v>
      </c>
    </row>
    <row r="180" spans="1:12" ht="43.2" x14ac:dyDescent="0.3">
      <c r="A180" s="1">
        <v>173</v>
      </c>
      <c r="B180" s="8"/>
      <c r="C180" s="8">
        <v>3421</v>
      </c>
      <c r="D180" s="8">
        <v>5222</v>
      </c>
      <c r="E180" s="8"/>
      <c r="F180" s="10" t="s">
        <v>125</v>
      </c>
      <c r="G180" s="10"/>
      <c r="H180" s="42">
        <v>60000</v>
      </c>
      <c r="I180" s="60">
        <v>70000</v>
      </c>
      <c r="J180" s="60">
        <v>70000</v>
      </c>
      <c r="K180" s="88">
        <v>80000</v>
      </c>
      <c r="L180" s="87" t="s">
        <v>485</v>
      </c>
    </row>
    <row r="181" spans="1:12" x14ac:dyDescent="0.3">
      <c r="A181" s="1">
        <v>174</v>
      </c>
      <c r="B181" s="8"/>
      <c r="C181" s="8"/>
      <c r="D181" s="8" t="s">
        <v>126</v>
      </c>
      <c r="E181" s="8"/>
      <c r="F181" s="10"/>
      <c r="G181" s="10"/>
      <c r="H181" s="42"/>
      <c r="I181" s="60">
        <v>0</v>
      </c>
      <c r="J181" s="60"/>
      <c r="K181" s="28"/>
    </row>
    <row r="182" spans="1:12" x14ac:dyDescent="0.3">
      <c r="A182" s="1">
        <v>175</v>
      </c>
      <c r="B182" s="8"/>
      <c r="C182" s="8">
        <v>3421</v>
      </c>
      <c r="D182" s="8">
        <v>5021</v>
      </c>
      <c r="E182" s="8"/>
      <c r="F182" s="10" t="s">
        <v>127</v>
      </c>
      <c r="G182" s="10"/>
      <c r="H182" s="42">
        <v>60000</v>
      </c>
      <c r="I182" s="60">
        <f>60000+10000</f>
        <v>70000</v>
      </c>
      <c r="J182" s="60">
        <v>48500</v>
      </c>
      <c r="K182" s="88">
        <v>70000</v>
      </c>
      <c r="L182" t="s">
        <v>411</v>
      </c>
    </row>
    <row r="183" spans="1:12" x14ac:dyDescent="0.3">
      <c r="A183" s="1">
        <v>176</v>
      </c>
      <c r="B183" s="8"/>
      <c r="C183" s="8">
        <v>3421</v>
      </c>
      <c r="D183" s="8">
        <v>5031</v>
      </c>
      <c r="E183" s="8"/>
      <c r="F183" s="10" t="s">
        <v>128</v>
      </c>
      <c r="G183" s="10"/>
      <c r="H183" s="42">
        <v>15000</v>
      </c>
      <c r="I183" s="60">
        <f>15000+2500</f>
        <v>17500</v>
      </c>
      <c r="J183" s="60">
        <v>12028</v>
      </c>
      <c r="K183" s="88">
        <v>17500</v>
      </c>
      <c r="L183" t="s">
        <v>408</v>
      </c>
    </row>
    <row r="184" spans="1:12" x14ac:dyDescent="0.3">
      <c r="A184" s="1">
        <v>177</v>
      </c>
      <c r="B184" s="8"/>
      <c r="C184" s="8">
        <v>3421</v>
      </c>
      <c r="D184" s="8">
        <v>5032</v>
      </c>
      <c r="E184" s="8"/>
      <c r="F184" s="10" t="s">
        <v>129</v>
      </c>
      <c r="G184" s="10"/>
      <c r="H184" s="42">
        <f>H182*9%</f>
        <v>5400</v>
      </c>
      <c r="I184" s="60">
        <f>5400+1000</f>
        <v>6400</v>
      </c>
      <c r="J184" s="60">
        <v>4365</v>
      </c>
      <c r="K184" s="88">
        <v>6300</v>
      </c>
      <c r="L184" t="s">
        <v>409</v>
      </c>
    </row>
    <row r="185" spans="1:12" x14ac:dyDescent="0.3">
      <c r="A185" s="1">
        <v>178</v>
      </c>
      <c r="B185" s="8"/>
      <c r="C185" s="8">
        <v>3421</v>
      </c>
      <c r="D185" s="8">
        <v>5137</v>
      </c>
      <c r="E185" s="8"/>
      <c r="F185" s="10" t="s">
        <v>130</v>
      </c>
      <c r="G185" s="10"/>
      <c r="H185" s="42">
        <v>80000</v>
      </c>
      <c r="I185" s="60">
        <v>80000</v>
      </c>
      <c r="J185" s="60">
        <v>12753.4</v>
      </c>
      <c r="K185" s="28">
        <v>40000</v>
      </c>
      <c r="L185" s="89" t="s">
        <v>413</v>
      </c>
    </row>
    <row r="186" spans="1:12" x14ac:dyDescent="0.3">
      <c r="A186" s="1">
        <v>179</v>
      </c>
      <c r="B186" s="8"/>
      <c r="C186" s="8">
        <v>3421</v>
      </c>
      <c r="D186" s="8">
        <v>5137</v>
      </c>
      <c r="E186" s="8"/>
      <c r="F186" s="10" t="s">
        <v>335</v>
      </c>
      <c r="G186" s="10"/>
      <c r="H186" s="42"/>
      <c r="I186" s="60">
        <v>92000</v>
      </c>
      <c r="J186" s="60">
        <v>83343.210000000006</v>
      </c>
      <c r="K186" s="28"/>
    </row>
    <row r="187" spans="1:12" x14ac:dyDescent="0.3">
      <c r="A187" s="1">
        <v>180</v>
      </c>
      <c r="B187" s="8"/>
      <c r="C187" s="8">
        <v>3421</v>
      </c>
      <c r="D187" s="8">
        <v>5137</v>
      </c>
      <c r="E187" s="8"/>
      <c r="F187" s="10" t="s">
        <v>336</v>
      </c>
      <c r="G187" s="10"/>
      <c r="H187" s="42"/>
      <c r="I187" s="60">
        <v>45000</v>
      </c>
      <c r="J187" s="60"/>
      <c r="K187" s="28"/>
    </row>
    <row r="188" spans="1:12" x14ac:dyDescent="0.3">
      <c r="A188" s="1">
        <v>181</v>
      </c>
      <c r="B188" s="8"/>
      <c r="C188" s="8">
        <v>3421</v>
      </c>
      <c r="D188" s="8">
        <v>5139</v>
      </c>
      <c r="E188" s="8"/>
      <c r="F188" s="10" t="s">
        <v>131</v>
      </c>
      <c r="G188" s="10"/>
      <c r="H188" s="42">
        <v>10000</v>
      </c>
      <c r="I188" s="60">
        <v>10000</v>
      </c>
      <c r="J188" s="60">
        <v>9860.7999999999993</v>
      </c>
      <c r="K188" s="28">
        <v>10000</v>
      </c>
      <c r="L188" s="94" t="s">
        <v>412</v>
      </c>
    </row>
    <row r="189" spans="1:12" x14ac:dyDescent="0.3">
      <c r="A189" s="1">
        <v>182</v>
      </c>
      <c r="B189" s="8"/>
      <c r="C189" s="8">
        <v>3421</v>
      </c>
      <c r="D189" s="8">
        <v>5139</v>
      </c>
      <c r="E189" s="8"/>
      <c r="F189" s="10" t="s">
        <v>337</v>
      </c>
      <c r="G189" s="10"/>
      <c r="H189" s="42"/>
      <c r="I189" s="60">
        <v>0</v>
      </c>
      <c r="J189" s="60">
        <v>0</v>
      </c>
      <c r="K189" s="28"/>
    </row>
    <row r="190" spans="1:12" ht="28.2" x14ac:dyDescent="0.3">
      <c r="A190" s="1">
        <v>183</v>
      </c>
      <c r="B190" s="8"/>
      <c r="C190" s="8">
        <v>3421</v>
      </c>
      <c r="D190" s="8">
        <v>5164</v>
      </c>
      <c r="E190" s="8"/>
      <c r="F190" s="10" t="s">
        <v>132</v>
      </c>
      <c r="G190" s="10"/>
      <c r="H190" s="42">
        <v>6300</v>
      </c>
      <c r="I190" s="60">
        <v>6300</v>
      </c>
      <c r="J190" s="60">
        <v>8625.1</v>
      </c>
      <c r="K190" s="28">
        <v>6300</v>
      </c>
      <c r="L190" s="95" t="s">
        <v>414</v>
      </c>
    </row>
    <row r="191" spans="1:12" ht="28.2" x14ac:dyDescent="0.3">
      <c r="A191" s="1">
        <v>184</v>
      </c>
      <c r="B191" s="8"/>
      <c r="C191" s="8">
        <v>3421</v>
      </c>
      <c r="D191" s="8">
        <v>5169</v>
      </c>
      <c r="E191" s="8"/>
      <c r="F191" s="10" t="s">
        <v>133</v>
      </c>
      <c r="G191" s="10"/>
      <c r="H191" s="42">
        <v>100000</v>
      </c>
      <c r="I191" s="60">
        <v>100000</v>
      </c>
      <c r="J191" s="60">
        <v>52690</v>
      </c>
      <c r="K191" s="28">
        <v>100000</v>
      </c>
      <c r="L191" s="95" t="s">
        <v>415</v>
      </c>
    </row>
    <row r="192" spans="1:12" x14ac:dyDescent="0.3">
      <c r="A192" s="1">
        <v>185</v>
      </c>
      <c r="B192" s="8"/>
      <c r="C192" s="8">
        <v>3421</v>
      </c>
      <c r="D192" s="8">
        <v>5169</v>
      </c>
      <c r="E192" s="8"/>
      <c r="F192" s="10" t="s">
        <v>342</v>
      </c>
      <c r="G192" s="10"/>
      <c r="H192" s="42"/>
      <c r="I192" s="60">
        <v>5000</v>
      </c>
      <c r="J192" s="60"/>
      <c r="K192" s="28"/>
    </row>
    <row r="193" spans="1:12" ht="28.2" x14ac:dyDescent="0.3">
      <c r="A193" s="1">
        <v>186</v>
      </c>
      <c r="B193" s="8"/>
      <c r="C193" s="8">
        <v>3421</v>
      </c>
      <c r="D193" s="8">
        <v>5171</v>
      </c>
      <c r="E193" s="8"/>
      <c r="F193" s="10" t="s">
        <v>102</v>
      </c>
      <c r="G193" s="10"/>
      <c r="H193" s="42">
        <v>200000</v>
      </c>
      <c r="I193" s="60">
        <v>200000</v>
      </c>
      <c r="J193" s="60">
        <v>132260.75</v>
      </c>
      <c r="K193" s="28">
        <v>240000</v>
      </c>
      <c r="L193" s="95" t="s">
        <v>416</v>
      </c>
    </row>
    <row r="194" spans="1:12" ht="27" x14ac:dyDescent="0.3">
      <c r="A194" s="1">
        <v>187</v>
      </c>
      <c r="B194" s="8"/>
      <c r="C194" s="8"/>
      <c r="D194" s="8"/>
      <c r="E194" s="8"/>
      <c r="F194" s="19" t="s">
        <v>134</v>
      </c>
      <c r="G194" s="19"/>
      <c r="H194" s="50">
        <f>SUM(H182:H193)</f>
        <v>476700</v>
      </c>
      <c r="I194" s="71">
        <f t="shared" ref="I194:K194" si="9">SUM(I182:I193)</f>
        <v>632200</v>
      </c>
      <c r="J194" s="71">
        <f t="shared" si="9"/>
        <v>364426.26</v>
      </c>
      <c r="K194" s="34">
        <f t="shared" si="9"/>
        <v>490100</v>
      </c>
      <c r="L194" s="103" t="s">
        <v>462</v>
      </c>
    </row>
    <row r="195" spans="1:12" ht="80.400000000000006" thickBot="1" x14ac:dyDescent="0.35">
      <c r="A195" s="1">
        <v>188</v>
      </c>
      <c r="B195" s="8"/>
      <c r="C195" s="11" t="s">
        <v>135</v>
      </c>
      <c r="D195" s="11"/>
      <c r="E195" s="11"/>
      <c r="F195" s="12"/>
      <c r="G195" s="12"/>
      <c r="H195" s="47">
        <f>SUM(H161:H193)-H169</f>
        <v>8357700</v>
      </c>
      <c r="I195" s="68">
        <f>SUM(I161:I193)-I169</f>
        <v>10281200</v>
      </c>
      <c r="J195" s="68">
        <f>SUM(J161:J193)-J169</f>
        <v>9264479.2600000016</v>
      </c>
      <c r="K195" s="32">
        <f>SUM(K161:K193)-K169-K170</f>
        <v>22277700</v>
      </c>
      <c r="L195" s="103" t="s">
        <v>486</v>
      </c>
    </row>
    <row r="196" spans="1:12" ht="15" thickTop="1" x14ac:dyDescent="0.3">
      <c r="A196" s="1">
        <v>189</v>
      </c>
      <c r="B196" s="8"/>
      <c r="C196" s="8"/>
      <c r="D196" s="8"/>
      <c r="E196" s="8"/>
      <c r="F196" s="10"/>
      <c r="G196" s="10"/>
      <c r="H196" s="42"/>
      <c r="I196" s="60"/>
      <c r="J196" s="60"/>
      <c r="K196" s="28"/>
    </row>
    <row r="197" spans="1:12" x14ac:dyDescent="0.3">
      <c r="A197" s="1">
        <v>190</v>
      </c>
      <c r="B197" s="8" t="s">
        <v>136</v>
      </c>
      <c r="C197" s="8"/>
      <c r="D197" s="8"/>
      <c r="E197" s="8"/>
      <c r="F197" s="10"/>
      <c r="G197" s="10"/>
      <c r="H197" s="42"/>
      <c r="I197" s="60"/>
      <c r="J197" s="60"/>
      <c r="K197" s="28"/>
    </row>
    <row r="198" spans="1:12" x14ac:dyDescent="0.3">
      <c r="A198" s="1">
        <v>191</v>
      </c>
      <c r="B198" s="8"/>
      <c r="C198" s="8">
        <v>4319</v>
      </c>
      <c r="D198" s="8">
        <v>5021</v>
      </c>
      <c r="E198" s="8"/>
      <c r="F198" s="10" t="s">
        <v>137</v>
      </c>
      <c r="G198" s="10"/>
      <c r="H198" s="42">
        <v>35000</v>
      </c>
      <c r="I198" s="60">
        <v>35000</v>
      </c>
      <c r="J198" s="60">
        <v>19600</v>
      </c>
      <c r="K198" s="28">
        <v>45000</v>
      </c>
    </row>
    <row r="199" spans="1:12" x14ac:dyDescent="0.3">
      <c r="A199" s="1">
        <v>192</v>
      </c>
      <c r="B199" s="8"/>
      <c r="C199" s="8">
        <v>4319</v>
      </c>
      <c r="D199" s="8">
        <v>5164</v>
      </c>
      <c r="E199" s="8"/>
      <c r="F199" s="10" t="s">
        <v>138</v>
      </c>
      <c r="G199" s="10"/>
      <c r="H199" s="42"/>
      <c r="I199" s="60">
        <v>0</v>
      </c>
      <c r="J199" s="60"/>
      <c r="K199" s="28">
        <v>0</v>
      </c>
    </row>
    <row r="200" spans="1:12" x14ac:dyDescent="0.3">
      <c r="A200" s="1">
        <v>193</v>
      </c>
      <c r="B200" s="8"/>
      <c r="C200" s="8">
        <v>4319</v>
      </c>
      <c r="D200" s="8">
        <v>5041</v>
      </c>
      <c r="E200" s="8"/>
      <c r="F200" s="10" t="s">
        <v>139</v>
      </c>
      <c r="G200" s="10"/>
      <c r="H200" s="42"/>
      <c r="I200" s="60">
        <v>0</v>
      </c>
      <c r="J200" s="60">
        <v>10000</v>
      </c>
      <c r="K200" s="28">
        <v>0</v>
      </c>
    </row>
    <row r="201" spans="1:12" x14ac:dyDescent="0.3">
      <c r="A201" s="1">
        <v>194</v>
      </c>
      <c r="B201" s="8"/>
      <c r="C201" s="8">
        <v>4319</v>
      </c>
      <c r="D201" s="8">
        <v>5139</v>
      </c>
      <c r="E201" s="8"/>
      <c r="F201" s="10" t="s">
        <v>131</v>
      </c>
      <c r="G201" s="10"/>
      <c r="H201" s="42">
        <v>20000</v>
      </c>
      <c r="I201" s="60">
        <v>20000</v>
      </c>
      <c r="J201" s="60">
        <v>30909.27</v>
      </c>
      <c r="K201" s="28">
        <v>38000</v>
      </c>
    </row>
    <row r="202" spans="1:12" x14ac:dyDescent="0.3">
      <c r="A202" s="1">
        <v>195</v>
      </c>
      <c r="B202" s="8"/>
      <c r="C202" s="8">
        <v>4319</v>
      </c>
      <c r="D202" s="8">
        <v>5169</v>
      </c>
      <c r="E202" s="8"/>
      <c r="F202" s="10" t="s">
        <v>100</v>
      </c>
      <c r="G202" s="10"/>
      <c r="H202" s="42">
        <v>91000</v>
      </c>
      <c r="I202" s="60">
        <v>91000</v>
      </c>
      <c r="J202" s="60">
        <v>47375.23</v>
      </c>
      <c r="K202" s="28">
        <v>90000</v>
      </c>
    </row>
    <row r="203" spans="1:12" x14ac:dyDescent="0.3">
      <c r="A203" s="1">
        <v>196</v>
      </c>
      <c r="B203" s="8"/>
      <c r="C203" s="8">
        <v>4319</v>
      </c>
      <c r="D203" s="8">
        <v>5175</v>
      </c>
      <c r="E203" s="8"/>
      <c r="F203" s="10" t="s">
        <v>140</v>
      </c>
      <c r="G203" s="10"/>
      <c r="H203" s="42">
        <v>49000</v>
      </c>
      <c r="I203" s="60">
        <v>49000</v>
      </c>
      <c r="J203" s="60">
        <v>48052</v>
      </c>
      <c r="K203" s="28">
        <v>40000</v>
      </c>
    </row>
    <row r="204" spans="1:12" x14ac:dyDescent="0.3">
      <c r="A204" s="1">
        <v>197</v>
      </c>
      <c r="B204" s="8"/>
      <c r="C204" s="8">
        <v>4319</v>
      </c>
      <c r="D204" s="8">
        <v>5179</v>
      </c>
      <c r="E204" s="8"/>
      <c r="F204" s="10" t="s">
        <v>142</v>
      </c>
      <c r="G204" s="10"/>
      <c r="H204" s="42">
        <v>78000</v>
      </c>
      <c r="I204" s="60">
        <v>78000</v>
      </c>
      <c r="J204" s="60">
        <v>31550</v>
      </c>
      <c r="K204" s="28">
        <v>60000</v>
      </c>
    </row>
    <row r="205" spans="1:12" x14ac:dyDescent="0.3">
      <c r="A205" s="1">
        <v>198</v>
      </c>
      <c r="B205" s="8"/>
      <c r="C205" s="8">
        <v>4319</v>
      </c>
      <c r="D205" s="8">
        <v>5194</v>
      </c>
      <c r="E205" s="8"/>
      <c r="F205" s="10" t="s">
        <v>141</v>
      </c>
      <c r="G205" s="10"/>
      <c r="H205" s="42">
        <v>27000</v>
      </c>
      <c r="I205" s="60">
        <v>27000</v>
      </c>
      <c r="J205" s="60">
        <v>10000</v>
      </c>
      <c r="K205" s="28">
        <v>27000</v>
      </c>
    </row>
    <row r="206" spans="1:12" x14ac:dyDescent="0.3">
      <c r="A206" s="1">
        <v>199</v>
      </c>
      <c r="B206" s="8"/>
      <c r="C206" s="8"/>
      <c r="D206" s="14" t="s">
        <v>143</v>
      </c>
      <c r="E206" s="8"/>
      <c r="F206" s="10"/>
      <c r="G206" s="10" t="s">
        <v>101</v>
      </c>
      <c r="H206" s="51">
        <f>SUM(H198:H205)</f>
        <v>300000</v>
      </c>
      <c r="I206" s="72">
        <f t="shared" ref="I206:K206" si="10">SUM(I198:I205)</f>
        <v>300000</v>
      </c>
      <c r="J206" s="72">
        <f t="shared" si="10"/>
        <v>197486.5</v>
      </c>
      <c r="K206" s="36">
        <f t="shared" si="10"/>
        <v>300000</v>
      </c>
      <c r="L206" s="89" t="s">
        <v>419</v>
      </c>
    </row>
    <row r="207" spans="1:12" x14ac:dyDescent="0.3">
      <c r="A207" s="1">
        <v>200</v>
      </c>
      <c r="B207" s="8"/>
      <c r="C207" s="8">
        <v>4349</v>
      </c>
      <c r="D207" s="8">
        <v>5021</v>
      </c>
      <c r="E207" s="8"/>
      <c r="F207" s="10" t="s">
        <v>144</v>
      </c>
      <c r="G207" s="10"/>
      <c r="H207" s="42">
        <v>320000</v>
      </c>
      <c r="I207" s="60">
        <v>368000</v>
      </c>
      <c r="J207" s="60">
        <v>252000</v>
      </c>
      <c r="K207" s="88">
        <v>368000</v>
      </c>
      <c r="L207" t="s">
        <v>417</v>
      </c>
    </row>
    <row r="208" spans="1:12" x14ac:dyDescent="0.3">
      <c r="A208" s="1">
        <v>201</v>
      </c>
      <c r="B208" s="8"/>
      <c r="C208" s="8">
        <v>4349</v>
      </c>
      <c r="D208" s="8">
        <v>5031</v>
      </c>
      <c r="E208" s="8"/>
      <c r="F208" s="10" t="s">
        <v>145</v>
      </c>
      <c r="G208" s="10"/>
      <c r="H208" s="42">
        <v>80000</v>
      </c>
      <c r="I208" s="60">
        <v>91900</v>
      </c>
      <c r="J208" s="60">
        <v>62496</v>
      </c>
      <c r="K208" s="88">
        <v>91900</v>
      </c>
    </row>
    <row r="209" spans="1:12" x14ac:dyDescent="0.3">
      <c r="A209" s="1">
        <v>202</v>
      </c>
      <c r="B209" s="8"/>
      <c r="C209" s="8">
        <v>4349</v>
      </c>
      <c r="D209" s="8">
        <v>5032</v>
      </c>
      <c r="E209" s="8"/>
      <c r="F209" s="10" t="s">
        <v>146</v>
      </c>
      <c r="G209" s="10"/>
      <c r="H209" s="42">
        <v>30000</v>
      </c>
      <c r="I209" s="60">
        <v>34400</v>
      </c>
      <c r="J209" s="60">
        <v>22680</v>
      </c>
      <c r="K209" s="88">
        <v>34400</v>
      </c>
    </row>
    <row r="210" spans="1:12" x14ac:dyDescent="0.3">
      <c r="A210" s="1">
        <v>203</v>
      </c>
      <c r="B210" s="8"/>
      <c r="C210" s="8">
        <v>4349</v>
      </c>
      <c r="D210" s="8">
        <v>5162</v>
      </c>
      <c r="E210" s="8"/>
      <c r="F210" s="10" t="s">
        <v>147</v>
      </c>
      <c r="G210" s="10"/>
      <c r="H210" s="42">
        <v>5000</v>
      </c>
      <c r="I210" s="60">
        <v>5000</v>
      </c>
      <c r="J210" s="60">
        <v>3630</v>
      </c>
      <c r="K210" s="28">
        <v>5000</v>
      </c>
    </row>
    <row r="211" spans="1:12" x14ac:dyDescent="0.3">
      <c r="A211" s="1">
        <v>204</v>
      </c>
      <c r="B211" s="8"/>
      <c r="C211" s="8">
        <v>4349</v>
      </c>
      <c r="D211" s="8">
        <v>5169</v>
      </c>
      <c r="E211" s="8"/>
      <c r="F211" s="10" t="s">
        <v>340</v>
      </c>
      <c r="G211" s="10"/>
      <c r="H211" s="42"/>
      <c r="I211" s="60">
        <v>186000</v>
      </c>
      <c r="J211" s="60">
        <v>41580</v>
      </c>
      <c r="K211" s="88">
        <v>0</v>
      </c>
      <c r="L211" t="s">
        <v>418</v>
      </c>
    </row>
    <row r="212" spans="1:12" x14ac:dyDescent="0.3">
      <c r="A212" s="1">
        <v>205</v>
      </c>
      <c r="B212" s="8"/>
      <c r="C212" s="8"/>
      <c r="D212" s="14" t="s">
        <v>148</v>
      </c>
      <c r="E212" s="8"/>
      <c r="F212" s="10"/>
      <c r="G212" s="10" t="s">
        <v>101</v>
      </c>
      <c r="H212" s="51">
        <f>SUM(H207:H210)</f>
        <v>435000</v>
      </c>
      <c r="I212" s="72">
        <f>SUM(I207:I211)</f>
        <v>685300</v>
      </c>
      <c r="J212" s="72">
        <f>SUM(J207:J211)</f>
        <v>382386</v>
      </c>
      <c r="K212" s="36">
        <f>SUM(K207:K211)</f>
        <v>499300</v>
      </c>
    </row>
    <row r="213" spans="1:12" ht="28.2" thickBot="1" x14ac:dyDescent="0.35">
      <c r="A213" s="1">
        <v>206</v>
      </c>
      <c r="B213" s="8"/>
      <c r="C213" s="11" t="s">
        <v>149</v>
      </c>
      <c r="D213" s="11"/>
      <c r="E213" s="11"/>
      <c r="F213" s="12"/>
      <c r="G213" s="12"/>
      <c r="H213" s="43">
        <f>H206+H212</f>
        <v>735000</v>
      </c>
      <c r="I213" s="64">
        <f t="shared" ref="I213:K213" si="11">I206+I212</f>
        <v>985300</v>
      </c>
      <c r="J213" s="64">
        <f t="shared" si="11"/>
        <v>579872.5</v>
      </c>
      <c r="K213" s="30">
        <f t="shared" si="11"/>
        <v>799300</v>
      </c>
      <c r="L213" s="102" t="s">
        <v>461</v>
      </c>
    </row>
    <row r="214" spans="1:12" ht="15" thickTop="1" x14ac:dyDescent="0.3">
      <c r="A214" s="1">
        <v>207</v>
      </c>
      <c r="B214" s="8"/>
      <c r="C214" s="8"/>
      <c r="D214" s="8"/>
      <c r="E214" s="8"/>
      <c r="F214" s="10"/>
      <c r="G214" s="10"/>
      <c r="H214" s="42"/>
      <c r="I214" s="60"/>
      <c r="J214" s="60"/>
      <c r="K214" s="28"/>
    </row>
    <row r="215" spans="1:12" x14ac:dyDescent="0.3">
      <c r="A215" s="1">
        <v>208</v>
      </c>
      <c r="B215" s="8" t="s">
        <v>150</v>
      </c>
      <c r="C215" s="8"/>
      <c r="D215" s="8"/>
      <c r="E215" s="8"/>
      <c r="F215" s="10"/>
      <c r="G215" s="10"/>
      <c r="H215" s="42"/>
      <c r="I215" s="60"/>
      <c r="J215" s="60"/>
      <c r="K215" s="28"/>
    </row>
    <row r="216" spans="1:12" x14ac:dyDescent="0.3">
      <c r="A216" s="1">
        <v>209</v>
      </c>
      <c r="B216" s="8"/>
      <c r="C216" s="8"/>
      <c r="D216" s="8" t="s">
        <v>151</v>
      </c>
      <c r="E216" s="8"/>
      <c r="F216" s="10"/>
      <c r="G216" s="10"/>
      <c r="H216" s="42"/>
      <c r="I216" s="60"/>
      <c r="J216" s="60"/>
      <c r="K216" s="28"/>
    </row>
    <row r="217" spans="1:12" x14ac:dyDescent="0.3">
      <c r="A217" s="1">
        <v>210</v>
      </c>
      <c r="B217" s="8"/>
      <c r="C217" s="8">
        <v>3314</v>
      </c>
      <c r="D217" s="8">
        <v>5011</v>
      </c>
      <c r="E217" s="8"/>
      <c r="F217" s="10" t="s">
        <v>152</v>
      </c>
      <c r="G217" s="10"/>
      <c r="H217" s="42"/>
      <c r="I217" s="60"/>
      <c r="J217" s="60"/>
      <c r="K217" s="28"/>
    </row>
    <row r="218" spans="1:12" x14ac:dyDescent="0.3">
      <c r="A218" s="1">
        <v>211</v>
      </c>
      <c r="B218" s="8"/>
      <c r="C218" s="8">
        <v>3314</v>
      </c>
      <c r="D218" s="8">
        <v>5021</v>
      </c>
      <c r="E218" s="8"/>
      <c r="F218" s="10" t="s">
        <v>153</v>
      </c>
      <c r="G218" s="10"/>
      <c r="H218" s="42">
        <v>240000</v>
      </c>
      <c r="I218" s="60">
        <v>240000</v>
      </c>
      <c r="J218" s="60">
        <v>140600</v>
      </c>
      <c r="K218" s="88">
        <v>240000</v>
      </c>
      <c r="L218" t="s">
        <v>359</v>
      </c>
    </row>
    <row r="219" spans="1:12" x14ac:dyDescent="0.3">
      <c r="A219" s="1">
        <v>212</v>
      </c>
      <c r="B219" s="8"/>
      <c r="C219" s="8">
        <v>3314</v>
      </c>
      <c r="D219" s="8">
        <v>5031</v>
      </c>
      <c r="E219" s="8"/>
      <c r="F219" s="10" t="s">
        <v>128</v>
      </c>
      <c r="G219" s="10"/>
      <c r="H219" s="42">
        <v>59000</v>
      </c>
      <c r="I219" s="60">
        <v>59000</v>
      </c>
      <c r="J219" s="60">
        <v>34871</v>
      </c>
      <c r="K219" s="88">
        <v>59000</v>
      </c>
      <c r="L219" t="s">
        <v>359</v>
      </c>
    </row>
    <row r="220" spans="1:12" x14ac:dyDescent="0.3">
      <c r="A220" s="1">
        <v>213</v>
      </c>
      <c r="B220" s="8"/>
      <c r="C220" s="8">
        <v>3314</v>
      </c>
      <c r="D220" s="8">
        <v>5032</v>
      </c>
      <c r="E220" s="8"/>
      <c r="F220" s="10" t="s">
        <v>129</v>
      </c>
      <c r="G220" s="10"/>
      <c r="H220" s="42">
        <v>22000</v>
      </c>
      <c r="I220" s="60">
        <v>22000</v>
      </c>
      <c r="J220" s="60">
        <v>12654</v>
      </c>
      <c r="K220" s="88">
        <v>22000</v>
      </c>
      <c r="L220" t="s">
        <v>359</v>
      </c>
    </row>
    <row r="221" spans="1:12" x14ac:dyDescent="0.3">
      <c r="A221" s="1">
        <v>214</v>
      </c>
      <c r="B221" s="8"/>
      <c r="C221" s="8">
        <v>3314</v>
      </c>
      <c r="D221" s="8">
        <v>5041</v>
      </c>
      <c r="E221" s="8"/>
      <c r="F221" s="10" t="s">
        <v>154</v>
      </c>
      <c r="G221" s="10"/>
      <c r="H221" s="42">
        <v>5000</v>
      </c>
      <c r="I221" s="60">
        <v>5000</v>
      </c>
      <c r="J221" s="60"/>
      <c r="K221" s="28">
        <v>5000</v>
      </c>
      <c r="L221" t="s">
        <v>360</v>
      </c>
    </row>
    <row r="222" spans="1:12" x14ac:dyDescent="0.3">
      <c r="A222" s="1">
        <v>215</v>
      </c>
      <c r="B222" s="8"/>
      <c r="C222" s="8">
        <v>3314</v>
      </c>
      <c r="D222" s="8">
        <v>5136</v>
      </c>
      <c r="E222" s="8"/>
      <c r="F222" s="10" t="s">
        <v>155</v>
      </c>
      <c r="G222" s="10"/>
      <c r="H222" s="42">
        <v>70000</v>
      </c>
      <c r="I222" s="60">
        <v>58900</v>
      </c>
      <c r="J222" s="60">
        <v>52500</v>
      </c>
      <c r="K222" s="28">
        <v>70000</v>
      </c>
      <c r="L222" t="s">
        <v>361</v>
      </c>
    </row>
    <row r="223" spans="1:12" x14ac:dyDescent="0.3">
      <c r="A223" s="1">
        <v>216</v>
      </c>
      <c r="B223" s="8"/>
      <c r="C223" s="8">
        <v>3314</v>
      </c>
      <c r="D223" s="8">
        <v>5136</v>
      </c>
      <c r="E223" s="8"/>
      <c r="F223" s="10" t="s">
        <v>313</v>
      </c>
      <c r="G223" s="10"/>
      <c r="H223" s="42">
        <v>0</v>
      </c>
      <c r="I223" s="60">
        <v>11100</v>
      </c>
      <c r="J223" s="60">
        <v>11100</v>
      </c>
      <c r="K223" s="28">
        <v>0</v>
      </c>
    </row>
    <row r="224" spans="1:12" x14ac:dyDescent="0.3">
      <c r="A224" s="1">
        <v>217</v>
      </c>
      <c r="B224" s="8"/>
      <c r="C224" s="8">
        <v>3314</v>
      </c>
      <c r="D224" s="8">
        <v>5137</v>
      </c>
      <c r="E224" s="8"/>
      <c r="F224" s="10" t="s">
        <v>156</v>
      </c>
      <c r="G224" s="10"/>
      <c r="H224" s="42">
        <v>5000</v>
      </c>
      <c r="I224" s="60">
        <v>5000</v>
      </c>
      <c r="J224" s="60"/>
      <c r="K224" s="28">
        <v>15000</v>
      </c>
      <c r="L224" t="s">
        <v>358</v>
      </c>
    </row>
    <row r="225" spans="1:12" x14ac:dyDescent="0.3">
      <c r="A225" s="1">
        <v>218</v>
      </c>
      <c r="B225" s="8"/>
      <c r="C225" s="8">
        <v>3314</v>
      </c>
      <c r="D225" s="8">
        <v>5139</v>
      </c>
      <c r="E225" s="8"/>
      <c r="F225" s="10" t="s">
        <v>131</v>
      </c>
      <c r="G225" s="10"/>
      <c r="H225" s="42">
        <v>6000</v>
      </c>
      <c r="I225" s="60">
        <v>6000</v>
      </c>
      <c r="J225" s="60">
        <v>3018</v>
      </c>
      <c r="K225" s="28">
        <v>6000</v>
      </c>
      <c r="L225" t="s">
        <v>362</v>
      </c>
    </row>
    <row r="226" spans="1:12" x14ac:dyDescent="0.3">
      <c r="A226" s="1">
        <v>219</v>
      </c>
      <c r="B226" s="8"/>
      <c r="C226" s="8">
        <v>3314</v>
      </c>
      <c r="D226" s="8">
        <v>5154</v>
      </c>
      <c r="E226" s="8"/>
      <c r="F226" s="10" t="s">
        <v>107</v>
      </c>
      <c r="G226" s="10"/>
      <c r="H226" s="42">
        <v>15000</v>
      </c>
      <c r="I226" s="60">
        <v>15000</v>
      </c>
      <c r="J226" s="60">
        <v>8339</v>
      </c>
      <c r="K226" s="28">
        <v>15000</v>
      </c>
      <c r="L226" t="s">
        <v>192</v>
      </c>
    </row>
    <row r="227" spans="1:12" x14ac:dyDescent="0.3">
      <c r="A227" s="1">
        <v>220</v>
      </c>
      <c r="B227" s="8"/>
      <c r="C227" s="8">
        <v>3314</v>
      </c>
      <c r="D227" s="8">
        <v>5162</v>
      </c>
      <c r="E227" s="8"/>
      <c r="F227" s="10" t="s">
        <v>157</v>
      </c>
      <c r="G227" s="10"/>
      <c r="H227" s="42">
        <v>9000</v>
      </c>
      <c r="I227" s="60">
        <v>9000</v>
      </c>
      <c r="J227" s="60">
        <v>8698.75</v>
      </c>
      <c r="K227" s="28">
        <v>10500</v>
      </c>
      <c r="L227" t="s">
        <v>363</v>
      </c>
    </row>
    <row r="228" spans="1:12" x14ac:dyDescent="0.3">
      <c r="A228" s="1">
        <v>221</v>
      </c>
      <c r="B228" s="8"/>
      <c r="C228" s="8">
        <v>3314</v>
      </c>
      <c r="D228" s="8">
        <v>5168</v>
      </c>
      <c r="E228" s="8"/>
      <c r="F228" s="10" t="s">
        <v>158</v>
      </c>
      <c r="G228" s="10"/>
      <c r="H228" s="42">
        <v>5000</v>
      </c>
      <c r="I228" s="60">
        <v>5000</v>
      </c>
      <c r="J228" s="60"/>
      <c r="K228" s="28">
        <v>5000</v>
      </c>
    </row>
    <row r="229" spans="1:12" x14ac:dyDescent="0.3">
      <c r="A229" s="1">
        <v>222</v>
      </c>
      <c r="B229" s="8"/>
      <c r="C229" s="8">
        <v>3314</v>
      </c>
      <c r="D229" s="8">
        <v>5169</v>
      </c>
      <c r="E229" s="8"/>
      <c r="F229" s="10" t="s">
        <v>116</v>
      </c>
      <c r="G229" s="10"/>
      <c r="H229" s="42">
        <v>70000</v>
      </c>
      <c r="I229" s="60">
        <v>70000</v>
      </c>
      <c r="J229" s="60">
        <v>58992</v>
      </c>
      <c r="K229" s="28">
        <v>70000</v>
      </c>
      <c r="L229" t="s">
        <v>364</v>
      </c>
    </row>
    <row r="230" spans="1:12" x14ac:dyDescent="0.3">
      <c r="A230" s="1">
        <v>223</v>
      </c>
      <c r="B230" s="8"/>
      <c r="C230" s="8">
        <v>3314</v>
      </c>
      <c r="D230" s="8">
        <v>5171</v>
      </c>
      <c r="E230" s="8"/>
      <c r="F230" s="10" t="s">
        <v>159</v>
      </c>
      <c r="G230" s="10"/>
      <c r="H230" s="42">
        <v>3000</v>
      </c>
      <c r="I230" s="60">
        <v>3000</v>
      </c>
      <c r="J230" s="60"/>
      <c r="K230" s="28">
        <v>3000</v>
      </c>
    </row>
    <row r="231" spans="1:12" x14ac:dyDescent="0.3">
      <c r="A231" s="1">
        <v>224</v>
      </c>
      <c r="B231" s="8"/>
      <c r="C231" s="8">
        <v>3314</v>
      </c>
      <c r="D231" s="8">
        <v>5175</v>
      </c>
      <c r="E231" s="8"/>
      <c r="F231" s="10" t="s">
        <v>140</v>
      </c>
      <c r="G231" s="10"/>
      <c r="H231" s="42">
        <v>1000</v>
      </c>
      <c r="I231" s="60">
        <v>1000</v>
      </c>
      <c r="J231" s="60"/>
      <c r="K231" s="28">
        <v>1000</v>
      </c>
    </row>
    <row r="232" spans="1:12" x14ac:dyDescent="0.3">
      <c r="A232" s="1">
        <v>225</v>
      </c>
      <c r="B232" s="8"/>
      <c r="C232" s="8"/>
      <c r="D232" s="14" t="s">
        <v>160</v>
      </c>
      <c r="E232" s="14"/>
      <c r="F232" s="19"/>
      <c r="G232" s="19"/>
      <c r="H232" s="51">
        <f>SUM(H218:H231)</f>
        <v>510000</v>
      </c>
      <c r="I232" s="72">
        <f t="shared" ref="I232:K232" si="12">SUM(I218:I231)</f>
        <v>510000</v>
      </c>
      <c r="J232" s="72">
        <f t="shared" si="12"/>
        <v>330772.75</v>
      </c>
      <c r="K232" s="36">
        <f t="shared" si="12"/>
        <v>521500</v>
      </c>
      <c r="L232" s="96"/>
    </row>
    <row r="233" spans="1:12" x14ac:dyDescent="0.3">
      <c r="A233" s="1">
        <v>226</v>
      </c>
      <c r="B233" s="8"/>
      <c r="C233" s="8"/>
      <c r="D233" s="8"/>
      <c r="E233" s="8"/>
      <c r="F233" s="10"/>
      <c r="G233" s="10"/>
      <c r="H233" s="42"/>
      <c r="I233" s="60"/>
      <c r="J233" s="60"/>
      <c r="K233" s="28"/>
    </row>
    <row r="234" spans="1:12" x14ac:dyDescent="0.3">
      <c r="A234" s="1">
        <v>227</v>
      </c>
      <c r="B234" s="8"/>
      <c r="C234" s="8"/>
      <c r="D234" s="8" t="s">
        <v>161</v>
      </c>
      <c r="E234" s="8"/>
      <c r="F234" s="10"/>
      <c r="G234" s="10"/>
      <c r="H234" s="42"/>
      <c r="I234" s="60"/>
      <c r="J234" s="60"/>
      <c r="K234" s="28"/>
    </row>
    <row r="235" spans="1:12" x14ac:dyDescent="0.3">
      <c r="A235" s="1">
        <v>228</v>
      </c>
      <c r="B235" s="8"/>
      <c r="C235" s="8">
        <v>3319</v>
      </c>
      <c r="D235" s="8">
        <v>5169</v>
      </c>
      <c r="E235" s="8"/>
      <c r="F235" s="10" t="s">
        <v>162</v>
      </c>
      <c r="G235" s="10"/>
      <c r="H235" s="42">
        <v>24000</v>
      </c>
      <c r="I235" s="60">
        <v>24000</v>
      </c>
      <c r="J235" s="60">
        <v>20000</v>
      </c>
      <c r="K235" s="28">
        <v>24000</v>
      </c>
      <c r="L235" t="s">
        <v>357</v>
      </c>
    </row>
    <row r="236" spans="1:12" x14ac:dyDescent="0.3">
      <c r="A236" s="1">
        <v>229</v>
      </c>
      <c r="B236" s="8"/>
      <c r="C236" s="8"/>
      <c r="D236" s="14" t="s">
        <v>163</v>
      </c>
      <c r="E236" s="14"/>
      <c r="F236" s="19"/>
      <c r="G236" s="19"/>
      <c r="H236" s="51">
        <f>SUM(H235:H235)</f>
        <v>24000</v>
      </c>
      <c r="I236" s="72">
        <f t="shared" ref="I236:K236" si="13">SUM(I235:I235)</f>
        <v>24000</v>
      </c>
      <c r="J236" s="72">
        <f t="shared" si="13"/>
        <v>20000</v>
      </c>
      <c r="K236" s="36">
        <f t="shared" si="13"/>
        <v>24000</v>
      </c>
    </row>
    <row r="237" spans="1:12" x14ac:dyDescent="0.3">
      <c r="A237" s="1">
        <v>230</v>
      </c>
      <c r="B237" s="8"/>
      <c r="C237" s="8"/>
      <c r="D237" s="14"/>
      <c r="E237" s="14"/>
      <c r="F237" s="19"/>
      <c r="G237" s="19"/>
      <c r="H237" s="42"/>
      <c r="I237" s="60"/>
      <c r="J237" s="60"/>
      <c r="K237" s="28"/>
    </row>
    <row r="238" spans="1:12" x14ac:dyDescent="0.3">
      <c r="A238" s="1">
        <v>231</v>
      </c>
      <c r="B238" s="8"/>
      <c r="C238" s="8">
        <v>3319</v>
      </c>
      <c r="D238" s="8">
        <v>5041</v>
      </c>
      <c r="E238" s="14"/>
      <c r="F238" s="10" t="s">
        <v>164</v>
      </c>
      <c r="G238" s="19"/>
      <c r="H238" s="42">
        <v>15000</v>
      </c>
      <c r="I238" s="60">
        <v>15000</v>
      </c>
      <c r="J238" s="60">
        <v>8000</v>
      </c>
      <c r="K238" s="28">
        <v>15000</v>
      </c>
      <c r="L238" t="s">
        <v>351</v>
      </c>
    </row>
    <row r="239" spans="1:12" x14ac:dyDescent="0.3">
      <c r="A239" s="1">
        <v>232</v>
      </c>
      <c r="B239" s="8"/>
      <c r="C239" s="8">
        <v>3319</v>
      </c>
      <c r="D239" s="8">
        <v>5154</v>
      </c>
      <c r="E239" s="14"/>
      <c r="F239" s="10" t="s">
        <v>326</v>
      </c>
      <c r="G239" s="19"/>
      <c r="H239" s="42"/>
      <c r="I239" s="60">
        <v>0</v>
      </c>
      <c r="J239" s="60">
        <v>645</v>
      </c>
      <c r="K239" s="28">
        <v>1000</v>
      </c>
      <c r="L239" t="s">
        <v>351</v>
      </c>
    </row>
    <row r="240" spans="1:12" x14ac:dyDescent="0.3">
      <c r="A240" s="1">
        <v>233</v>
      </c>
      <c r="B240" s="8"/>
      <c r="C240" s="8">
        <v>3319</v>
      </c>
      <c r="D240" s="8">
        <v>5164</v>
      </c>
      <c r="E240" s="14"/>
      <c r="F240" s="10" t="s">
        <v>165</v>
      </c>
      <c r="G240" s="19"/>
      <c r="H240" s="42">
        <v>10000</v>
      </c>
      <c r="I240" s="60">
        <v>10000</v>
      </c>
      <c r="J240" s="60">
        <v>11096.91</v>
      </c>
      <c r="K240" s="28">
        <v>10000</v>
      </c>
      <c r="L240" t="s">
        <v>351</v>
      </c>
    </row>
    <row r="241" spans="1:12" x14ac:dyDescent="0.3">
      <c r="A241" s="1">
        <v>234</v>
      </c>
      <c r="B241" s="8"/>
      <c r="C241" s="8">
        <v>3319</v>
      </c>
      <c r="D241" s="8">
        <v>5169</v>
      </c>
      <c r="E241" s="14"/>
      <c r="F241" s="10" t="s">
        <v>166</v>
      </c>
      <c r="G241" s="19" t="s">
        <v>101</v>
      </c>
      <c r="H241" s="42">
        <v>160000</v>
      </c>
      <c r="I241" s="60">
        <v>160000</v>
      </c>
      <c r="J241" s="60">
        <f>142949.86-J235</f>
        <v>122949.85999999999</v>
      </c>
      <c r="K241" s="28">
        <v>160000</v>
      </c>
      <c r="L241" t="s">
        <v>351</v>
      </c>
    </row>
    <row r="242" spans="1:12" x14ac:dyDescent="0.3">
      <c r="A242" s="1">
        <v>235</v>
      </c>
      <c r="B242" s="8"/>
      <c r="C242" s="8">
        <v>3319</v>
      </c>
      <c r="D242" s="8">
        <v>5175</v>
      </c>
      <c r="E242" s="14"/>
      <c r="F242" s="10" t="s">
        <v>167</v>
      </c>
      <c r="G242" s="19"/>
      <c r="H242" s="42">
        <v>10000</v>
      </c>
      <c r="I242" s="60">
        <v>10000</v>
      </c>
      <c r="J242" s="60">
        <v>7313</v>
      </c>
      <c r="K242" s="28">
        <v>10000</v>
      </c>
      <c r="L242" t="s">
        <v>351</v>
      </c>
    </row>
    <row r="243" spans="1:12" x14ac:dyDescent="0.3">
      <c r="A243" s="1">
        <v>236</v>
      </c>
      <c r="B243" s="8"/>
      <c r="C243" s="8">
        <v>3319</v>
      </c>
      <c r="D243" s="8">
        <v>5139</v>
      </c>
      <c r="E243" s="14"/>
      <c r="F243" s="10" t="s">
        <v>168</v>
      </c>
      <c r="G243" s="19"/>
      <c r="H243" s="42">
        <v>5000</v>
      </c>
      <c r="I243" s="60">
        <v>5000</v>
      </c>
      <c r="J243" s="60">
        <v>3900</v>
      </c>
      <c r="K243" s="28">
        <v>4000</v>
      </c>
      <c r="L243" t="s">
        <v>351</v>
      </c>
    </row>
    <row r="244" spans="1:12" ht="43.2" x14ac:dyDescent="0.3">
      <c r="A244" s="1">
        <v>237</v>
      </c>
      <c r="B244" s="8"/>
      <c r="C244" s="8"/>
      <c r="D244" s="14" t="s">
        <v>169</v>
      </c>
      <c r="E244" s="14"/>
      <c r="F244" s="19"/>
      <c r="G244" s="19"/>
      <c r="H244" s="45">
        <f>SUM(H238:H243)</f>
        <v>200000</v>
      </c>
      <c r="I244" s="66">
        <f t="shared" ref="I244:K244" si="14">SUM(I238:I243)</f>
        <v>200000</v>
      </c>
      <c r="J244" s="66">
        <f t="shared" si="14"/>
        <v>153904.76999999999</v>
      </c>
      <c r="K244" s="31">
        <f t="shared" si="14"/>
        <v>200000</v>
      </c>
      <c r="L244" s="82" t="s">
        <v>350</v>
      </c>
    </row>
    <row r="245" spans="1:12" x14ac:dyDescent="0.3">
      <c r="A245" s="1">
        <v>238</v>
      </c>
      <c r="B245" s="8"/>
      <c r="C245" s="8"/>
      <c r="D245" s="14"/>
      <c r="E245" s="14"/>
      <c r="F245" s="19"/>
      <c r="G245" s="19"/>
      <c r="H245" s="42"/>
      <c r="I245" s="60"/>
      <c r="J245" s="60"/>
      <c r="K245" s="28"/>
    </row>
    <row r="246" spans="1:12" x14ac:dyDescent="0.3">
      <c r="A246" s="1">
        <v>239</v>
      </c>
      <c r="B246" s="8"/>
      <c r="C246" s="8">
        <v>3399</v>
      </c>
      <c r="D246" s="8">
        <v>5041</v>
      </c>
      <c r="E246" s="8"/>
      <c r="F246" s="10" t="s">
        <v>170</v>
      </c>
      <c r="G246" s="10"/>
      <c r="H246" s="42">
        <v>10000</v>
      </c>
      <c r="I246" s="60">
        <v>10000</v>
      </c>
      <c r="J246" s="60">
        <v>74873.36</v>
      </c>
      <c r="K246" s="28">
        <v>90000</v>
      </c>
      <c r="L246" t="s">
        <v>353</v>
      </c>
    </row>
    <row r="247" spans="1:12" x14ac:dyDescent="0.3">
      <c r="A247" s="1">
        <v>240</v>
      </c>
      <c r="B247" s="8"/>
      <c r="C247" s="8">
        <v>3399</v>
      </c>
      <c r="D247" s="8">
        <v>5139</v>
      </c>
      <c r="E247" s="8"/>
      <c r="F247" s="10" t="s">
        <v>171</v>
      </c>
      <c r="G247" s="10"/>
      <c r="H247" s="42">
        <v>25000</v>
      </c>
      <c r="I247" s="60">
        <v>25000</v>
      </c>
      <c r="J247" s="60">
        <f>11508-J256</f>
        <v>10804</v>
      </c>
      <c r="K247" s="28">
        <v>14000</v>
      </c>
      <c r="L247" t="s">
        <v>353</v>
      </c>
    </row>
    <row r="248" spans="1:12" x14ac:dyDescent="0.3">
      <c r="A248" s="1">
        <v>241</v>
      </c>
      <c r="B248" s="8"/>
      <c r="C248" s="8">
        <v>3399</v>
      </c>
      <c r="D248" s="8">
        <v>5154</v>
      </c>
      <c r="E248" s="8"/>
      <c r="F248" s="10" t="s">
        <v>347</v>
      </c>
      <c r="G248" s="10"/>
      <c r="H248" s="42"/>
      <c r="I248" s="60">
        <v>0</v>
      </c>
      <c r="J248" s="60">
        <v>368</v>
      </c>
      <c r="K248" s="28">
        <v>1000</v>
      </c>
      <c r="L248" t="s">
        <v>353</v>
      </c>
    </row>
    <row r="249" spans="1:12" x14ac:dyDescent="0.3">
      <c r="A249" s="1">
        <v>242</v>
      </c>
      <c r="B249" s="8"/>
      <c r="C249" s="8">
        <v>3399</v>
      </c>
      <c r="D249" s="8">
        <v>5169</v>
      </c>
      <c r="E249" s="8"/>
      <c r="F249" s="10" t="s">
        <v>172</v>
      </c>
      <c r="G249" s="20"/>
      <c r="H249" s="42">
        <v>720000</v>
      </c>
      <c r="I249" s="60">
        <v>720000</v>
      </c>
      <c r="J249" s="60">
        <f>369952.33-J251-J258</f>
        <v>250562.33000000002</v>
      </c>
      <c r="K249" s="28">
        <v>590000</v>
      </c>
      <c r="L249" t="s">
        <v>353</v>
      </c>
    </row>
    <row r="250" spans="1:12" x14ac:dyDescent="0.3">
      <c r="A250" s="1">
        <v>243</v>
      </c>
      <c r="B250" s="8"/>
      <c r="C250" s="8">
        <v>3399</v>
      </c>
      <c r="D250" s="8">
        <v>5164</v>
      </c>
      <c r="E250" s="8"/>
      <c r="F250" s="10" t="s">
        <v>173</v>
      </c>
      <c r="G250" s="10"/>
      <c r="H250" s="42">
        <v>20000</v>
      </c>
      <c r="I250" s="60">
        <v>20000</v>
      </c>
      <c r="J250" s="60">
        <f>33972.79-J257</f>
        <v>32157.79</v>
      </c>
      <c r="K250" s="28">
        <v>50000</v>
      </c>
      <c r="L250" t="s">
        <v>353</v>
      </c>
    </row>
    <row r="251" spans="1:12" x14ac:dyDescent="0.3">
      <c r="A251" s="1">
        <v>244</v>
      </c>
      <c r="B251" s="8"/>
      <c r="C251" s="8">
        <v>3399</v>
      </c>
      <c r="D251" s="8">
        <v>5169</v>
      </c>
      <c r="E251" s="8"/>
      <c r="F251" s="10" t="s">
        <v>174</v>
      </c>
      <c r="G251" s="20"/>
      <c r="H251" s="42">
        <v>400000</v>
      </c>
      <c r="I251" s="60">
        <v>214000</v>
      </c>
      <c r="J251" s="60">
        <v>86670</v>
      </c>
      <c r="K251" s="28">
        <v>400000</v>
      </c>
      <c r="L251" t="s">
        <v>354</v>
      </c>
    </row>
    <row r="252" spans="1:12" x14ac:dyDescent="0.3">
      <c r="A252" s="1">
        <v>245</v>
      </c>
      <c r="B252" s="8"/>
      <c r="C252" s="8">
        <v>3399</v>
      </c>
      <c r="D252" s="8">
        <v>5175</v>
      </c>
      <c r="E252" s="8"/>
      <c r="F252" s="10" t="s">
        <v>175</v>
      </c>
      <c r="G252" s="20"/>
      <c r="H252" s="42">
        <v>5000</v>
      </c>
      <c r="I252" s="60">
        <v>5000</v>
      </c>
      <c r="J252" s="60">
        <f>7179-J259</f>
        <v>6919</v>
      </c>
      <c r="K252" s="28">
        <v>10000</v>
      </c>
      <c r="L252" t="s">
        <v>353</v>
      </c>
    </row>
    <row r="253" spans="1:12" x14ac:dyDescent="0.3">
      <c r="A253" s="1">
        <v>246</v>
      </c>
      <c r="B253" s="8"/>
      <c r="C253" s="8">
        <v>3399</v>
      </c>
      <c r="D253" s="8">
        <v>5194</v>
      </c>
      <c r="E253" s="8"/>
      <c r="F253" s="10" t="s">
        <v>328</v>
      </c>
      <c r="G253" s="20"/>
      <c r="H253" s="42"/>
      <c r="I253" s="60">
        <v>0</v>
      </c>
      <c r="J253" s="60">
        <v>17153</v>
      </c>
      <c r="K253" s="28">
        <v>20000</v>
      </c>
      <c r="L253" t="s">
        <v>353</v>
      </c>
    </row>
    <row r="254" spans="1:12" x14ac:dyDescent="0.3">
      <c r="A254" s="1">
        <v>247</v>
      </c>
      <c r="B254" s="8"/>
      <c r="C254" s="8">
        <v>3399</v>
      </c>
      <c r="D254" s="8">
        <v>5169</v>
      </c>
      <c r="E254" s="8"/>
      <c r="F254" s="10" t="s">
        <v>352</v>
      </c>
      <c r="G254" s="20"/>
      <c r="H254" s="42">
        <v>20000</v>
      </c>
      <c r="I254" s="60">
        <v>20000</v>
      </c>
      <c r="J254" s="60">
        <v>0</v>
      </c>
      <c r="K254" s="28">
        <v>25000</v>
      </c>
      <c r="L254" t="s">
        <v>353</v>
      </c>
    </row>
    <row r="255" spans="1:12" x14ac:dyDescent="0.3">
      <c r="A255" s="1">
        <v>248</v>
      </c>
      <c r="B255" s="8"/>
      <c r="C255" s="8">
        <v>3399</v>
      </c>
      <c r="D255" s="8">
        <v>5021</v>
      </c>
      <c r="E255" s="8"/>
      <c r="F255" s="10" t="s">
        <v>322</v>
      </c>
      <c r="G255" s="20"/>
      <c r="H255" s="42"/>
      <c r="I255" s="60">
        <v>800</v>
      </c>
      <c r="J255" s="60">
        <v>800</v>
      </c>
      <c r="K255" s="28">
        <v>0</v>
      </c>
    </row>
    <row r="256" spans="1:12" x14ac:dyDescent="0.3">
      <c r="A256" s="1">
        <v>249</v>
      </c>
      <c r="B256" s="8"/>
      <c r="C256" s="8">
        <v>3399</v>
      </c>
      <c r="D256" s="8">
        <v>5139</v>
      </c>
      <c r="E256" s="8"/>
      <c r="F256" s="10" t="s">
        <v>323</v>
      </c>
      <c r="G256" s="20"/>
      <c r="H256" s="42"/>
      <c r="I256" s="60">
        <v>700</v>
      </c>
      <c r="J256" s="60">
        <v>704</v>
      </c>
      <c r="K256" s="28">
        <v>0</v>
      </c>
    </row>
    <row r="257" spans="1:12" x14ac:dyDescent="0.3">
      <c r="A257" s="1">
        <v>250</v>
      </c>
      <c r="B257" s="8"/>
      <c r="C257" s="8">
        <v>3399</v>
      </c>
      <c r="D257" s="8">
        <v>5164</v>
      </c>
      <c r="E257" s="8"/>
      <c r="F257" s="10" t="s">
        <v>324</v>
      </c>
      <c r="G257" s="20"/>
      <c r="H257" s="42"/>
      <c r="I257" s="60">
        <v>1800</v>
      </c>
      <c r="J257" s="60">
        <v>1815</v>
      </c>
      <c r="K257" s="28">
        <v>0</v>
      </c>
    </row>
    <row r="258" spans="1:12" x14ac:dyDescent="0.3">
      <c r="A258" s="1">
        <v>251</v>
      </c>
      <c r="B258" s="8"/>
      <c r="C258" s="8">
        <v>3399</v>
      </c>
      <c r="D258" s="8">
        <v>5169</v>
      </c>
      <c r="E258" s="8"/>
      <c r="F258" s="10" t="s">
        <v>325</v>
      </c>
      <c r="G258" s="20"/>
      <c r="H258" s="42"/>
      <c r="I258" s="60">
        <v>32700</v>
      </c>
      <c r="J258" s="60">
        <v>32720</v>
      </c>
      <c r="K258" s="28">
        <v>0</v>
      </c>
    </row>
    <row r="259" spans="1:12" x14ac:dyDescent="0.3">
      <c r="A259" s="1">
        <v>252</v>
      </c>
      <c r="B259" s="8"/>
      <c r="C259" s="8">
        <v>3399</v>
      </c>
      <c r="D259" s="8">
        <v>5175</v>
      </c>
      <c r="E259" s="8"/>
      <c r="F259" s="10" t="s">
        <v>327</v>
      </c>
      <c r="G259" s="20"/>
      <c r="H259" s="42"/>
      <c r="I259" s="60">
        <v>300</v>
      </c>
      <c r="J259" s="60">
        <v>260</v>
      </c>
      <c r="K259" s="28">
        <v>0</v>
      </c>
    </row>
    <row r="260" spans="1:12" x14ac:dyDescent="0.3">
      <c r="A260" s="1">
        <v>253</v>
      </c>
      <c r="B260" s="8"/>
      <c r="C260" s="8">
        <v>3419</v>
      </c>
      <c r="D260" s="8">
        <v>5041</v>
      </c>
      <c r="E260" s="8"/>
      <c r="F260" s="10" t="s">
        <v>176</v>
      </c>
      <c r="G260" s="10"/>
      <c r="H260" s="42">
        <v>1000</v>
      </c>
      <c r="I260" s="60">
        <v>1000</v>
      </c>
      <c r="J260" s="60">
        <v>0</v>
      </c>
      <c r="K260" s="28">
        <v>0</v>
      </c>
    </row>
    <row r="261" spans="1:12" x14ac:dyDescent="0.3">
      <c r="A261" s="1">
        <v>254</v>
      </c>
      <c r="B261" s="8"/>
      <c r="C261" s="8">
        <v>3419</v>
      </c>
      <c r="D261" s="8">
        <v>5169</v>
      </c>
      <c r="E261" s="8"/>
      <c r="F261" s="10" t="s">
        <v>177</v>
      </c>
      <c r="G261" s="10"/>
      <c r="H261" s="42">
        <v>64000</v>
      </c>
      <c r="I261" s="60">
        <f>64000+27300</f>
        <v>91300</v>
      </c>
      <c r="J261" s="60">
        <v>81044</v>
      </c>
      <c r="K261" s="28">
        <v>95000</v>
      </c>
      <c r="L261" t="s">
        <v>355</v>
      </c>
    </row>
    <row r="262" spans="1:12" x14ac:dyDescent="0.3">
      <c r="A262" s="1">
        <v>255</v>
      </c>
      <c r="B262" s="8"/>
      <c r="C262" s="8">
        <v>3419</v>
      </c>
      <c r="D262" s="8">
        <v>5139</v>
      </c>
      <c r="E262" s="8"/>
      <c r="F262" s="10" t="s">
        <v>178</v>
      </c>
      <c r="G262" s="10"/>
      <c r="H262" s="42">
        <v>15000</v>
      </c>
      <c r="I262" s="60">
        <f>15000-11000</f>
        <v>4000</v>
      </c>
      <c r="J262" s="60">
        <v>3780</v>
      </c>
      <c r="K262" s="28">
        <v>10000</v>
      </c>
      <c r="L262" t="s">
        <v>355</v>
      </c>
    </row>
    <row r="263" spans="1:12" x14ac:dyDescent="0.3">
      <c r="A263" s="1">
        <v>256</v>
      </c>
      <c r="B263" s="8"/>
      <c r="C263" s="8">
        <v>3419</v>
      </c>
      <c r="D263" s="8">
        <v>5164</v>
      </c>
      <c r="E263" s="8"/>
      <c r="F263" s="10" t="s">
        <v>179</v>
      </c>
      <c r="G263" s="10"/>
      <c r="H263" s="42">
        <v>20000</v>
      </c>
      <c r="I263" s="60">
        <f>20000-20000</f>
        <v>0</v>
      </c>
      <c r="J263" s="60">
        <v>0</v>
      </c>
      <c r="K263" s="28">
        <v>0</v>
      </c>
      <c r="L263" t="s">
        <v>355</v>
      </c>
    </row>
    <row r="264" spans="1:12" x14ac:dyDescent="0.3">
      <c r="A264" s="1">
        <v>257</v>
      </c>
      <c r="B264" s="8"/>
      <c r="C264" s="8">
        <v>3419</v>
      </c>
      <c r="D264" s="8">
        <v>5175</v>
      </c>
      <c r="E264" s="8"/>
      <c r="F264" s="10" t="s">
        <v>329</v>
      </c>
      <c r="G264" s="10"/>
      <c r="H264" s="42"/>
      <c r="I264" s="60">
        <f>3700</f>
        <v>3700</v>
      </c>
      <c r="J264" s="60">
        <v>3672</v>
      </c>
      <c r="K264" s="28">
        <v>5000</v>
      </c>
      <c r="L264" t="s">
        <v>355</v>
      </c>
    </row>
    <row r="265" spans="1:12" ht="43.2" x14ac:dyDescent="0.3">
      <c r="A265" s="1">
        <v>258</v>
      </c>
      <c r="B265" s="8"/>
      <c r="C265" s="8">
        <v>3429</v>
      </c>
      <c r="D265" s="8">
        <v>5222</v>
      </c>
      <c r="E265" s="8"/>
      <c r="F265" s="10" t="s">
        <v>180</v>
      </c>
      <c r="G265" s="20"/>
      <c r="H265" s="42">
        <v>230000</v>
      </c>
      <c r="I265" s="60">
        <v>245000</v>
      </c>
      <c r="J265" s="60">
        <v>165000</v>
      </c>
      <c r="K265" s="88">
        <v>150000</v>
      </c>
      <c r="L265" s="87" t="s">
        <v>487</v>
      </c>
    </row>
    <row r="266" spans="1:12" x14ac:dyDescent="0.3">
      <c r="A266" s="1">
        <v>259</v>
      </c>
      <c r="B266" s="8"/>
      <c r="C266" s="8">
        <v>3399</v>
      </c>
      <c r="D266" s="8">
        <v>5223</v>
      </c>
      <c r="E266" s="8"/>
      <c r="F266" s="10" t="s">
        <v>181</v>
      </c>
      <c r="G266" s="10"/>
      <c r="H266" s="42">
        <v>15000</v>
      </c>
      <c r="I266" s="60">
        <v>15000</v>
      </c>
      <c r="J266" s="60">
        <v>6000</v>
      </c>
      <c r="K266" s="28">
        <v>15000</v>
      </c>
    </row>
    <row r="267" spans="1:12" x14ac:dyDescent="0.3">
      <c r="A267" s="1">
        <v>260</v>
      </c>
      <c r="B267" s="8"/>
      <c r="C267" s="8">
        <v>3639</v>
      </c>
      <c r="D267" s="8">
        <v>5229</v>
      </c>
      <c r="E267" s="8"/>
      <c r="F267" s="10" t="s">
        <v>182</v>
      </c>
      <c r="G267" s="10"/>
      <c r="H267" s="42">
        <v>0</v>
      </c>
      <c r="I267" s="60">
        <v>0</v>
      </c>
      <c r="J267" s="60"/>
      <c r="K267" s="28"/>
    </row>
    <row r="268" spans="1:12" ht="45" customHeight="1" thickBot="1" x14ac:dyDescent="0.35">
      <c r="A268" s="1">
        <v>261</v>
      </c>
      <c r="B268" s="8"/>
      <c r="C268" s="11" t="s">
        <v>183</v>
      </c>
      <c r="D268" s="11"/>
      <c r="E268" s="11"/>
      <c r="F268" s="12"/>
      <c r="G268" s="12"/>
      <c r="H268" s="52">
        <f>SUM(H246:H267)+H236+H232+H244</f>
        <v>2279000</v>
      </c>
      <c r="I268" s="73">
        <f t="shared" ref="I268:K268" si="15">SUM(I246:I267)+I236+I232+I244</f>
        <v>2144300</v>
      </c>
      <c r="J268" s="73">
        <f t="shared" si="15"/>
        <v>1279980</v>
      </c>
      <c r="K268" s="35">
        <f t="shared" si="15"/>
        <v>2220500</v>
      </c>
      <c r="L268" s="102" t="s">
        <v>488</v>
      </c>
    </row>
    <row r="269" spans="1:12" ht="15" thickTop="1" x14ac:dyDescent="0.3">
      <c r="A269" s="1">
        <v>262</v>
      </c>
      <c r="B269" s="8"/>
      <c r="C269" s="8"/>
      <c r="D269" s="8"/>
      <c r="E269" s="8"/>
      <c r="F269" s="10"/>
      <c r="G269" s="10"/>
      <c r="H269" s="42"/>
      <c r="I269" s="60"/>
      <c r="J269" s="60"/>
      <c r="K269" s="28"/>
    </row>
    <row r="270" spans="1:12" x14ac:dyDescent="0.3">
      <c r="A270" s="1">
        <v>263</v>
      </c>
      <c r="B270" s="8"/>
      <c r="C270" s="8">
        <v>5399</v>
      </c>
      <c r="D270" s="8">
        <v>5169</v>
      </c>
      <c r="E270" s="8"/>
      <c r="F270" s="10" t="s">
        <v>133</v>
      </c>
      <c r="G270" s="10"/>
      <c r="H270" s="42"/>
      <c r="I270" s="60"/>
      <c r="J270" s="60"/>
      <c r="K270" s="28"/>
    </row>
    <row r="271" spans="1:12" x14ac:dyDescent="0.3">
      <c r="A271" s="1">
        <v>264</v>
      </c>
      <c r="B271" s="8"/>
      <c r="C271" s="8">
        <v>5512</v>
      </c>
      <c r="D271" s="8">
        <v>5019</v>
      </c>
      <c r="E271" s="8"/>
      <c r="F271" s="10" t="s">
        <v>184</v>
      </c>
      <c r="G271" s="10"/>
      <c r="H271" s="42">
        <v>0</v>
      </c>
      <c r="I271" s="60">
        <v>0</v>
      </c>
      <c r="J271" s="60"/>
      <c r="K271" s="28"/>
    </row>
    <row r="272" spans="1:12" x14ac:dyDescent="0.3">
      <c r="A272" s="1">
        <v>265</v>
      </c>
      <c r="B272" s="8"/>
      <c r="C272" s="8">
        <v>5512</v>
      </c>
      <c r="D272" s="8">
        <v>5039</v>
      </c>
      <c r="E272" s="8"/>
      <c r="F272" s="10" t="s">
        <v>185</v>
      </c>
      <c r="G272" s="10"/>
      <c r="H272" s="42">
        <v>0</v>
      </c>
      <c r="I272" s="60">
        <v>0</v>
      </c>
      <c r="J272" s="60"/>
      <c r="K272" s="28"/>
    </row>
    <row r="273" spans="1:12" ht="24" x14ac:dyDescent="0.3">
      <c r="A273" s="1">
        <v>266</v>
      </c>
      <c r="B273" s="8"/>
      <c r="C273" s="8">
        <v>5512</v>
      </c>
      <c r="D273" s="8">
        <v>5132</v>
      </c>
      <c r="E273" s="8"/>
      <c r="F273" s="10" t="s">
        <v>186</v>
      </c>
      <c r="G273" s="10"/>
      <c r="H273" s="42">
        <v>134000</v>
      </c>
      <c r="I273" s="60">
        <f>326000-88500</f>
        <v>237500</v>
      </c>
      <c r="J273" s="60">
        <v>0</v>
      </c>
      <c r="K273" s="28">
        <v>48000</v>
      </c>
      <c r="L273" s="93" t="s">
        <v>395</v>
      </c>
    </row>
    <row r="274" spans="1:12" x14ac:dyDescent="0.3">
      <c r="A274" s="1">
        <v>267</v>
      </c>
      <c r="B274" s="8"/>
      <c r="C274" s="8">
        <v>5512</v>
      </c>
      <c r="D274" s="8">
        <v>5133</v>
      </c>
      <c r="E274" s="8"/>
      <c r="F274" s="10" t="s">
        <v>187</v>
      </c>
      <c r="G274" s="10"/>
      <c r="H274" s="42">
        <v>3000</v>
      </c>
      <c r="I274" s="60">
        <v>3000</v>
      </c>
      <c r="J274" s="60">
        <v>0</v>
      </c>
      <c r="K274" s="28">
        <v>3000</v>
      </c>
    </row>
    <row r="275" spans="1:12" x14ac:dyDescent="0.3">
      <c r="A275" s="1">
        <v>268</v>
      </c>
      <c r="B275" s="8"/>
      <c r="C275" s="8">
        <v>5512</v>
      </c>
      <c r="D275" s="8">
        <v>5134</v>
      </c>
      <c r="E275" s="8"/>
      <c r="F275" s="10" t="s">
        <v>188</v>
      </c>
      <c r="G275" s="10"/>
      <c r="H275" s="42">
        <v>0</v>
      </c>
      <c r="I275" s="60">
        <v>0</v>
      </c>
      <c r="J275" s="60"/>
      <c r="K275" s="28">
        <v>29000</v>
      </c>
    </row>
    <row r="276" spans="1:12" x14ac:dyDescent="0.3">
      <c r="A276" s="1">
        <v>269</v>
      </c>
      <c r="B276" s="8"/>
      <c r="C276" s="8">
        <v>5512</v>
      </c>
      <c r="D276" s="8">
        <v>5137</v>
      </c>
      <c r="E276" s="8"/>
      <c r="F276" s="10" t="s">
        <v>189</v>
      </c>
      <c r="G276" s="10"/>
      <c r="H276" s="42">
        <v>34000</v>
      </c>
      <c r="I276" s="60">
        <v>152000</v>
      </c>
      <c r="J276" s="60">
        <v>151794.79999999999</v>
      </c>
      <c r="K276" s="28">
        <v>77500</v>
      </c>
    </row>
    <row r="277" spans="1:12" x14ac:dyDescent="0.3">
      <c r="A277" s="1">
        <v>270</v>
      </c>
      <c r="B277" s="8"/>
      <c r="C277" s="8">
        <v>5512</v>
      </c>
      <c r="D277" s="8">
        <v>5139</v>
      </c>
      <c r="E277" s="8"/>
      <c r="F277" s="10" t="s">
        <v>131</v>
      </c>
      <c r="G277" s="10"/>
      <c r="H277" s="42">
        <v>70000</v>
      </c>
      <c r="I277" s="60">
        <v>184000</v>
      </c>
      <c r="J277" s="60">
        <v>150982.94</v>
      </c>
      <c r="K277" s="28">
        <v>80000</v>
      </c>
    </row>
    <row r="278" spans="1:12" x14ac:dyDescent="0.3">
      <c r="A278" s="1">
        <v>271</v>
      </c>
      <c r="B278" s="8"/>
      <c r="C278" s="8">
        <v>5512</v>
      </c>
      <c r="D278" s="8">
        <v>5151</v>
      </c>
      <c r="E278" s="8"/>
      <c r="F278" s="10" t="s">
        <v>190</v>
      </c>
      <c r="G278" s="10"/>
      <c r="H278" s="42">
        <v>20000</v>
      </c>
      <c r="I278" s="60">
        <v>20000</v>
      </c>
      <c r="J278" s="60">
        <v>9630</v>
      </c>
      <c r="K278" s="28">
        <v>20000</v>
      </c>
    </row>
    <row r="279" spans="1:12" x14ac:dyDescent="0.3">
      <c r="A279" s="1">
        <v>272</v>
      </c>
      <c r="B279" s="8"/>
      <c r="C279" s="8">
        <v>5512</v>
      </c>
      <c r="D279" s="8">
        <v>5153</v>
      </c>
      <c r="E279" s="8"/>
      <c r="F279" s="10" t="s">
        <v>191</v>
      </c>
      <c r="G279" s="10"/>
      <c r="H279" s="42">
        <v>60000</v>
      </c>
      <c r="I279" s="60">
        <v>60000</v>
      </c>
      <c r="J279" s="60">
        <v>60668</v>
      </c>
      <c r="K279" s="28">
        <v>60000</v>
      </c>
    </row>
    <row r="280" spans="1:12" x14ac:dyDescent="0.3">
      <c r="A280" s="1">
        <v>273</v>
      </c>
      <c r="B280" s="8"/>
      <c r="C280" s="8">
        <v>5512</v>
      </c>
      <c r="D280" s="8">
        <v>5154</v>
      </c>
      <c r="E280" s="8"/>
      <c r="F280" s="10" t="s">
        <v>192</v>
      </c>
      <c r="G280" s="10"/>
      <c r="H280" s="42">
        <v>55000</v>
      </c>
      <c r="I280" s="60">
        <v>55000</v>
      </c>
      <c r="J280" s="60">
        <v>37308</v>
      </c>
      <c r="K280" s="28">
        <v>55000</v>
      </c>
    </row>
    <row r="281" spans="1:12" x14ac:dyDescent="0.3">
      <c r="A281" s="1">
        <v>274</v>
      </c>
      <c r="B281" s="8"/>
      <c r="C281" s="8">
        <v>5512</v>
      </c>
      <c r="D281" s="8">
        <v>5156</v>
      </c>
      <c r="E281" s="8"/>
      <c r="F281" s="10" t="s">
        <v>193</v>
      </c>
      <c r="G281" s="10"/>
      <c r="H281" s="42">
        <v>100000</v>
      </c>
      <c r="I281" s="60">
        <v>100000</v>
      </c>
      <c r="J281" s="60">
        <v>79421.17</v>
      </c>
      <c r="K281" s="28">
        <v>100000</v>
      </c>
    </row>
    <row r="282" spans="1:12" x14ac:dyDescent="0.3">
      <c r="A282" s="1">
        <v>275</v>
      </c>
      <c r="B282" s="8"/>
      <c r="C282" s="8">
        <v>5512</v>
      </c>
      <c r="D282" s="8">
        <v>5162</v>
      </c>
      <c r="E282" s="8"/>
      <c r="F282" s="10" t="s">
        <v>194</v>
      </c>
      <c r="G282" s="10"/>
      <c r="H282" s="42">
        <v>28000</v>
      </c>
      <c r="I282" s="60">
        <v>29500</v>
      </c>
      <c r="J282" s="60">
        <v>27428.400000000001</v>
      </c>
      <c r="K282" s="28">
        <v>30000</v>
      </c>
    </row>
    <row r="283" spans="1:12" x14ac:dyDescent="0.3">
      <c r="A283" s="1">
        <v>276</v>
      </c>
      <c r="B283" s="8"/>
      <c r="C283" s="8">
        <v>5512</v>
      </c>
      <c r="D283" s="8">
        <v>5163</v>
      </c>
      <c r="E283" s="8"/>
      <c r="F283" s="10" t="s">
        <v>195</v>
      </c>
      <c r="G283" s="10"/>
      <c r="H283" s="42">
        <v>3000</v>
      </c>
      <c r="I283" s="60">
        <v>3000</v>
      </c>
      <c r="J283" s="60">
        <v>2400</v>
      </c>
      <c r="K283" s="28">
        <v>3000</v>
      </c>
    </row>
    <row r="284" spans="1:12" x14ac:dyDescent="0.3">
      <c r="A284" s="1">
        <v>277</v>
      </c>
      <c r="B284" s="8"/>
      <c r="C284" s="8">
        <v>5512</v>
      </c>
      <c r="D284" s="8">
        <v>5167</v>
      </c>
      <c r="E284" s="8"/>
      <c r="F284" s="10" t="s">
        <v>196</v>
      </c>
      <c r="G284" s="10"/>
      <c r="H284" s="42">
        <v>35000</v>
      </c>
      <c r="I284" s="60">
        <v>0</v>
      </c>
      <c r="J284" s="60">
        <v>0</v>
      </c>
      <c r="K284" s="28">
        <v>35000</v>
      </c>
    </row>
    <row r="285" spans="1:12" x14ac:dyDescent="0.3">
      <c r="A285" s="1">
        <v>278</v>
      </c>
      <c r="B285" s="8"/>
      <c r="C285" s="8">
        <v>5512</v>
      </c>
      <c r="D285" s="8">
        <v>5169</v>
      </c>
      <c r="E285" s="8"/>
      <c r="F285" s="10" t="s">
        <v>116</v>
      </c>
      <c r="G285" s="10"/>
      <c r="H285" s="42">
        <v>47000</v>
      </c>
      <c r="I285" s="60">
        <f>47000+26000</f>
        <v>73000</v>
      </c>
      <c r="J285" s="60">
        <v>69012.97</v>
      </c>
      <c r="K285" s="28">
        <v>50000</v>
      </c>
    </row>
    <row r="286" spans="1:12" x14ac:dyDescent="0.3">
      <c r="A286" s="1">
        <v>279</v>
      </c>
      <c r="B286" s="8"/>
      <c r="C286" s="8">
        <v>5512</v>
      </c>
      <c r="D286" s="8">
        <v>5171</v>
      </c>
      <c r="E286" s="8"/>
      <c r="F286" s="10" t="s">
        <v>197</v>
      </c>
      <c r="G286" s="10"/>
      <c r="H286" s="42">
        <v>10000</v>
      </c>
      <c r="I286" s="60">
        <v>2027000</v>
      </c>
      <c r="J286" s="60">
        <v>1815768.97</v>
      </c>
      <c r="K286" s="28">
        <v>10000</v>
      </c>
    </row>
    <row r="287" spans="1:12" x14ac:dyDescent="0.3">
      <c r="A287" s="1">
        <v>280</v>
      </c>
      <c r="B287" s="8"/>
      <c r="C287" s="8">
        <v>5512</v>
      </c>
      <c r="D287" s="8">
        <v>5172</v>
      </c>
      <c r="E287" s="8"/>
      <c r="F287" s="10" t="s">
        <v>198</v>
      </c>
      <c r="G287" s="10"/>
      <c r="H287" s="42"/>
      <c r="I287" s="60">
        <v>0</v>
      </c>
      <c r="J287" s="60"/>
      <c r="K287" s="28"/>
    </row>
    <row r="288" spans="1:12" x14ac:dyDescent="0.3">
      <c r="A288" s="1">
        <v>281</v>
      </c>
      <c r="B288" s="8"/>
      <c r="C288" s="8">
        <v>5512</v>
      </c>
      <c r="D288" s="8">
        <v>5175</v>
      </c>
      <c r="E288" s="8"/>
      <c r="F288" s="10" t="s">
        <v>199</v>
      </c>
      <c r="G288" s="10"/>
      <c r="H288" s="42">
        <v>10000</v>
      </c>
      <c r="I288" s="60">
        <v>10000</v>
      </c>
      <c r="J288" s="60">
        <v>3644</v>
      </c>
      <c r="K288" s="28">
        <v>10000</v>
      </c>
    </row>
    <row r="289" spans="1:12" x14ac:dyDescent="0.3">
      <c r="A289" s="1">
        <v>282</v>
      </c>
      <c r="B289" s="8"/>
      <c r="C289" s="8">
        <v>5512</v>
      </c>
      <c r="D289" s="8">
        <v>5222</v>
      </c>
      <c r="E289" s="8"/>
      <c r="F289" s="10" t="s">
        <v>200</v>
      </c>
      <c r="G289" s="10"/>
      <c r="H289" s="42">
        <v>30000</v>
      </c>
      <c r="I289" s="60">
        <v>20000</v>
      </c>
      <c r="J289" s="60">
        <v>20000</v>
      </c>
      <c r="K289" s="88">
        <v>10000</v>
      </c>
      <c r="L289" s="92" t="s">
        <v>489</v>
      </c>
    </row>
    <row r="290" spans="1:12" x14ac:dyDescent="0.3">
      <c r="A290" s="1">
        <v>283</v>
      </c>
      <c r="B290" s="8"/>
      <c r="C290" s="8">
        <v>5512</v>
      </c>
      <c r="D290" s="8">
        <v>5362</v>
      </c>
      <c r="E290" s="8"/>
      <c r="F290" s="10" t="s">
        <v>201</v>
      </c>
      <c r="G290" s="10"/>
      <c r="H290" s="42"/>
      <c r="I290" s="60">
        <v>0</v>
      </c>
      <c r="J290" s="60"/>
      <c r="K290" s="28"/>
    </row>
    <row r="291" spans="1:12" x14ac:dyDescent="0.3">
      <c r="A291" s="1">
        <v>284</v>
      </c>
      <c r="B291" s="8"/>
      <c r="C291" s="8"/>
      <c r="D291" s="8"/>
      <c r="E291" s="8"/>
      <c r="F291" s="10"/>
      <c r="G291" s="10"/>
      <c r="H291" s="42"/>
      <c r="I291" s="60"/>
      <c r="J291" s="60"/>
      <c r="K291" s="28"/>
    </row>
    <row r="292" spans="1:12" ht="24.6" thickBot="1" x14ac:dyDescent="0.35">
      <c r="A292" s="1">
        <v>285</v>
      </c>
      <c r="B292" s="8"/>
      <c r="C292" s="11" t="s">
        <v>202</v>
      </c>
      <c r="D292" s="11"/>
      <c r="E292" s="11"/>
      <c r="F292" s="12"/>
      <c r="G292" s="12"/>
      <c r="H292" s="43">
        <f>SUM(H273:H291)</f>
        <v>639000</v>
      </c>
      <c r="I292" s="64">
        <f t="shared" ref="I292:K292" si="16">SUM(I273:I291)</f>
        <v>2974000</v>
      </c>
      <c r="J292" s="64">
        <f t="shared" si="16"/>
        <v>2428059.25</v>
      </c>
      <c r="K292" s="30">
        <f t="shared" si="16"/>
        <v>620500</v>
      </c>
      <c r="L292" s="97" t="s">
        <v>490</v>
      </c>
    </row>
    <row r="293" spans="1:12" ht="15" thickTop="1" x14ac:dyDescent="0.3">
      <c r="A293" s="1">
        <v>286</v>
      </c>
      <c r="B293" s="8"/>
      <c r="C293" s="8"/>
      <c r="D293" s="8"/>
      <c r="E293" s="8"/>
      <c r="F293" s="10"/>
      <c r="G293" s="10"/>
      <c r="H293" s="42"/>
      <c r="I293" s="60"/>
      <c r="J293" s="60"/>
      <c r="K293" s="28"/>
    </row>
    <row r="294" spans="1:12" x14ac:dyDescent="0.3">
      <c r="A294" s="1">
        <v>287</v>
      </c>
      <c r="B294" s="8" t="s">
        <v>203</v>
      </c>
      <c r="C294" s="8"/>
      <c r="D294" s="8"/>
      <c r="E294" s="8"/>
      <c r="F294" s="10"/>
      <c r="G294" s="10"/>
      <c r="H294" s="42"/>
      <c r="I294" s="60"/>
      <c r="J294" s="60"/>
      <c r="K294" s="28"/>
    </row>
    <row r="295" spans="1:12" x14ac:dyDescent="0.3">
      <c r="A295" s="1">
        <v>288</v>
      </c>
      <c r="B295" s="8"/>
      <c r="C295" s="8"/>
      <c r="D295" s="8"/>
      <c r="E295" s="8"/>
      <c r="F295" s="10"/>
      <c r="G295" s="10"/>
      <c r="H295" s="42"/>
      <c r="I295" s="60"/>
      <c r="J295" s="60"/>
      <c r="K295" s="28"/>
    </row>
    <row r="296" spans="1:12" x14ac:dyDescent="0.3">
      <c r="A296" s="1">
        <v>289</v>
      </c>
      <c r="B296" s="8"/>
      <c r="C296" s="8">
        <v>3612</v>
      </c>
      <c r="D296" s="8">
        <v>5137</v>
      </c>
      <c r="E296" s="8"/>
      <c r="F296" s="10" t="s">
        <v>156</v>
      </c>
      <c r="G296" s="10"/>
      <c r="H296" s="42">
        <v>100000</v>
      </c>
      <c r="I296" s="60">
        <v>100000</v>
      </c>
      <c r="J296" s="60">
        <v>29205.95</v>
      </c>
      <c r="K296" s="28">
        <v>100000</v>
      </c>
      <c r="L296" t="s">
        <v>356</v>
      </c>
    </row>
    <row r="297" spans="1:12" x14ac:dyDescent="0.3">
      <c r="A297" s="1">
        <v>290</v>
      </c>
      <c r="B297" s="8"/>
      <c r="C297" s="8">
        <v>3613</v>
      </c>
      <c r="D297" s="8">
        <v>5171</v>
      </c>
      <c r="E297" s="8"/>
      <c r="F297" s="10" t="s">
        <v>378</v>
      </c>
      <c r="G297" s="10"/>
      <c r="H297" s="42">
        <v>0</v>
      </c>
      <c r="I297" s="60">
        <v>0</v>
      </c>
      <c r="J297" s="60">
        <v>0</v>
      </c>
      <c r="K297" s="28">
        <v>150000</v>
      </c>
      <c r="L297" t="s">
        <v>379</v>
      </c>
    </row>
    <row r="298" spans="1:12" x14ac:dyDescent="0.3">
      <c r="A298" s="1">
        <v>291</v>
      </c>
      <c r="B298" s="8"/>
      <c r="C298" s="8">
        <v>3613</v>
      </c>
      <c r="D298" s="8">
        <v>5137</v>
      </c>
      <c r="E298" s="8"/>
      <c r="F298" s="10" t="s">
        <v>156</v>
      </c>
      <c r="G298" s="10"/>
      <c r="H298" s="42">
        <v>100000</v>
      </c>
      <c r="I298" s="60">
        <v>100000</v>
      </c>
      <c r="J298" s="60">
        <v>0</v>
      </c>
      <c r="K298" s="28">
        <v>100000</v>
      </c>
      <c r="L298" t="s">
        <v>385</v>
      </c>
    </row>
    <row r="299" spans="1:12" ht="15" thickBot="1" x14ac:dyDescent="0.35">
      <c r="A299" s="1">
        <v>292</v>
      </c>
      <c r="B299" s="8"/>
      <c r="C299" s="11" t="s">
        <v>204</v>
      </c>
      <c r="D299" s="11"/>
      <c r="E299" s="11"/>
      <c r="F299" s="12"/>
      <c r="G299" s="12"/>
      <c r="H299" s="47">
        <f>SUM(H296:H298)</f>
        <v>200000</v>
      </c>
      <c r="I299" s="68">
        <f t="shared" ref="I299:K299" si="17">SUM(I296:I298)</f>
        <v>200000</v>
      </c>
      <c r="J299" s="68">
        <f t="shared" si="17"/>
        <v>29205.95</v>
      </c>
      <c r="K299" s="32">
        <f t="shared" si="17"/>
        <v>350000</v>
      </c>
      <c r="L299" s="101" t="s">
        <v>460</v>
      </c>
    </row>
    <row r="300" spans="1:12" ht="15" thickTop="1" x14ac:dyDescent="0.3">
      <c r="A300" s="1">
        <v>293</v>
      </c>
      <c r="B300" s="8"/>
      <c r="C300" s="8"/>
      <c r="D300" s="8"/>
      <c r="E300" s="8"/>
      <c r="F300" s="10"/>
      <c r="G300" s="10"/>
      <c r="H300" s="42"/>
      <c r="I300" s="60"/>
      <c r="J300" s="60"/>
      <c r="K300" s="28"/>
    </row>
    <row r="301" spans="1:12" x14ac:dyDescent="0.3">
      <c r="A301" s="1">
        <v>294</v>
      </c>
      <c r="B301" s="8" t="s">
        <v>205</v>
      </c>
      <c r="C301" s="8"/>
      <c r="D301" s="8"/>
      <c r="E301" s="8"/>
      <c r="F301" s="10"/>
      <c r="G301" s="10"/>
      <c r="H301" s="42"/>
      <c r="I301" s="60"/>
      <c r="J301" s="60"/>
      <c r="K301" s="28"/>
    </row>
    <row r="302" spans="1:12" x14ac:dyDescent="0.3">
      <c r="A302" s="1">
        <v>295</v>
      </c>
      <c r="B302" s="8"/>
      <c r="C302" s="8"/>
      <c r="D302" s="8" t="s">
        <v>206</v>
      </c>
      <c r="E302" s="8"/>
      <c r="F302" s="10"/>
      <c r="G302" s="10"/>
      <c r="H302" s="42"/>
      <c r="I302" s="60"/>
      <c r="J302" s="60"/>
      <c r="K302" s="28"/>
    </row>
    <row r="303" spans="1:12" x14ac:dyDescent="0.3">
      <c r="A303" s="1">
        <v>296</v>
      </c>
      <c r="B303" s="8"/>
      <c r="C303" s="8">
        <v>6112</v>
      </c>
      <c r="D303" s="8">
        <v>5023</v>
      </c>
      <c r="E303" s="8"/>
      <c r="F303" s="10" t="s">
        <v>207</v>
      </c>
      <c r="G303" s="10"/>
      <c r="H303" s="42">
        <v>3150000</v>
      </c>
      <c r="I303" s="60">
        <v>3150000</v>
      </c>
      <c r="J303" s="60">
        <v>1977296</v>
      </c>
      <c r="K303" s="88">
        <v>3150000</v>
      </c>
      <c r="L303" s="90" t="s">
        <v>456</v>
      </c>
    </row>
    <row r="304" spans="1:12" x14ac:dyDescent="0.3">
      <c r="A304" s="1">
        <v>297</v>
      </c>
      <c r="B304" s="8"/>
      <c r="C304" s="8">
        <v>6112</v>
      </c>
      <c r="D304" s="8">
        <v>5021</v>
      </c>
      <c r="E304" s="8"/>
      <c r="F304" s="10" t="s">
        <v>153</v>
      </c>
      <c r="G304" s="10"/>
      <c r="H304" s="42">
        <v>36000</v>
      </c>
      <c r="I304" s="60">
        <v>36000</v>
      </c>
      <c r="J304" s="60">
        <v>27000</v>
      </c>
      <c r="K304" s="88">
        <v>36000</v>
      </c>
      <c r="L304" s="90"/>
    </row>
    <row r="305" spans="1:12" x14ac:dyDescent="0.3">
      <c r="A305" s="1">
        <v>298</v>
      </c>
      <c r="B305" s="8"/>
      <c r="C305" s="8">
        <v>6112</v>
      </c>
      <c r="D305" s="8">
        <v>5019</v>
      </c>
      <c r="E305" s="8"/>
      <c r="F305" s="10" t="s">
        <v>208</v>
      </c>
      <c r="G305" s="10"/>
      <c r="H305" s="42">
        <v>30000</v>
      </c>
      <c r="I305" s="60">
        <v>30000</v>
      </c>
      <c r="J305" s="60">
        <v>22508</v>
      </c>
      <c r="K305" s="88">
        <v>30000</v>
      </c>
      <c r="L305" s="90"/>
    </row>
    <row r="306" spans="1:12" x14ac:dyDescent="0.3">
      <c r="A306" s="1">
        <v>299</v>
      </c>
      <c r="B306" s="8"/>
      <c r="C306" s="8">
        <v>6112</v>
      </c>
      <c r="D306" s="8">
        <v>5026</v>
      </c>
      <c r="E306" s="8"/>
      <c r="F306" s="10" t="s">
        <v>209</v>
      </c>
      <c r="G306" s="10"/>
      <c r="H306" s="42">
        <v>0</v>
      </c>
      <c r="I306" s="60">
        <v>0</v>
      </c>
      <c r="J306" s="60"/>
      <c r="K306" s="88"/>
      <c r="L306" s="90"/>
    </row>
    <row r="307" spans="1:12" x14ac:dyDescent="0.3">
      <c r="A307" s="1">
        <v>300</v>
      </c>
      <c r="B307" s="8"/>
      <c r="C307" s="8">
        <v>6112</v>
      </c>
      <c r="D307" s="8">
        <v>5031</v>
      </c>
      <c r="E307" s="8"/>
      <c r="F307" s="10" t="s">
        <v>128</v>
      </c>
      <c r="G307" s="10"/>
      <c r="H307" s="42">
        <v>260000</v>
      </c>
      <c r="I307" s="60">
        <v>260000</v>
      </c>
      <c r="J307" s="60">
        <v>176157</v>
      </c>
      <c r="K307" s="88">
        <v>260000</v>
      </c>
      <c r="L307" s="90" t="s">
        <v>457</v>
      </c>
    </row>
    <row r="308" spans="1:12" x14ac:dyDescent="0.3">
      <c r="A308" s="1">
        <v>301</v>
      </c>
      <c r="B308" s="8"/>
      <c r="C308" s="8">
        <v>6112</v>
      </c>
      <c r="D308" s="8">
        <v>5032</v>
      </c>
      <c r="E308" s="8"/>
      <c r="F308" s="10" t="s">
        <v>129</v>
      </c>
      <c r="G308" s="10"/>
      <c r="H308" s="42">
        <v>270000</v>
      </c>
      <c r="I308" s="60">
        <v>270000</v>
      </c>
      <c r="J308" s="60">
        <v>181314</v>
      </c>
      <c r="K308" s="88">
        <v>270000</v>
      </c>
      <c r="L308" s="90" t="s">
        <v>458</v>
      </c>
    </row>
    <row r="309" spans="1:12" x14ac:dyDescent="0.3">
      <c r="A309" s="1">
        <v>302</v>
      </c>
      <c r="B309" s="8"/>
      <c r="C309" s="8">
        <v>6112</v>
      </c>
      <c r="D309" s="8">
        <v>5039</v>
      </c>
      <c r="E309" s="8"/>
      <c r="F309" s="10" t="s">
        <v>210</v>
      </c>
      <c r="G309" s="10"/>
      <c r="H309" s="42">
        <v>17000</v>
      </c>
      <c r="I309" s="60">
        <v>17000</v>
      </c>
      <c r="J309" s="60">
        <v>7608</v>
      </c>
      <c r="K309" s="28">
        <v>17000</v>
      </c>
      <c r="L309" s="90" t="s">
        <v>459</v>
      </c>
    </row>
    <row r="310" spans="1:12" x14ac:dyDescent="0.3">
      <c r="A310" s="1">
        <v>303</v>
      </c>
      <c r="B310" s="8"/>
      <c r="C310" s="8">
        <v>6112</v>
      </c>
      <c r="D310" s="8">
        <v>5162</v>
      </c>
      <c r="E310" s="8"/>
      <c r="F310" s="10" t="s">
        <v>211</v>
      </c>
      <c r="G310" s="10"/>
      <c r="H310" s="42">
        <v>33000</v>
      </c>
      <c r="I310" s="60">
        <v>33000</v>
      </c>
      <c r="J310" s="60">
        <v>21154.13</v>
      </c>
      <c r="K310" s="28">
        <v>33000</v>
      </c>
      <c r="L310" s="90"/>
    </row>
    <row r="311" spans="1:12" x14ac:dyDescent="0.3">
      <c r="A311" s="1">
        <v>304</v>
      </c>
      <c r="B311" s="8"/>
      <c r="C311" s="8">
        <v>6112</v>
      </c>
      <c r="D311" s="8">
        <v>5169</v>
      </c>
      <c r="E311" s="8"/>
      <c r="F311" s="10" t="s">
        <v>133</v>
      </c>
      <c r="G311" s="10"/>
      <c r="H311" s="42"/>
      <c r="I311" s="60">
        <v>0</v>
      </c>
      <c r="J311" s="60"/>
      <c r="K311" s="28"/>
      <c r="L311" s="90"/>
    </row>
    <row r="312" spans="1:12" x14ac:dyDescent="0.3">
      <c r="A312" s="1">
        <v>305</v>
      </c>
      <c r="B312" s="8"/>
      <c r="C312" s="8">
        <v>6112</v>
      </c>
      <c r="D312" s="8">
        <v>5173</v>
      </c>
      <c r="E312" s="8"/>
      <c r="F312" s="10" t="s">
        <v>212</v>
      </c>
      <c r="G312" s="10"/>
      <c r="H312" s="42">
        <v>40000</v>
      </c>
      <c r="I312" s="60">
        <v>40000</v>
      </c>
      <c r="J312" s="60">
        <v>22896</v>
      </c>
      <c r="K312" s="28">
        <v>40000</v>
      </c>
      <c r="L312" s="90"/>
    </row>
    <row r="313" spans="1:12" x14ac:dyDescent="0.3">
      <c r="A313" s="1">
        <v>306</v>
      </c>
      <c r="B313" s="8"/>
      <c r="C313" s="8">
        <v>6112</v>
      </c>
      <c r="D313" s="8">
        <v>5175</v>
      </c>
      <c r="E313" s="8"/>
      <c r="F313" s="10" t="s">
        <v>140</v>
      </c>
      <c r="G313" s="10"/>
      <c r="H313" s="42">
        <v>30000</v>
      </c>
      <c r="I313" s="60">
        <v>30000</v>
      </c>
      <c r="J313" s="60">
        <v>18381</v>
      </c>
      <c r="K313" s="28">
        <v>30000</v>
      </c>
      <c r="L313" s="90"/>
    </row>
    <row r="314" spans="1:12" x14ac:dyDescent="0.3">
      <c r="A314" s="1">
        <v>307</v>
      </c>
      <c r="B314" s="8"/>
      <c r="C314" s="8">
        <v>6112</v>
      </c>
      <c r="D314" s="8">
        <v>5179</v>
      </c>
      <c r="E314" s="8"/>
      <c r="F314" s="10" t="s">
        <v>213</v>
      </c>
      <c r="G314" s="10"/>
      <c r="H314" s="42">
        <v>15000</v>
      </c>
      <c r="I314" s="60">
        <v>15000</v>
      </c>
      <c r="J314" s="60">
        <v>1300</v>
      </c>
      <c r="K314" s="28">
        <v>25000</v>
      </c>
      <c r="L314" s="90"/>
    </row>
    <row r="315" spans="1:12" x14ac:dyDescent="0.3">
      <c r="A315" s="1">
        <v>308</v>
      </c>
      <c r="B315" s="8"/>
      <c r="C315" s="8">
        <v>6112</v>
      </c>
      <c r="D315" s="8">
        <v>5492</v>
      </c>
      <c r="E315" s="8"/>
      <c r="F315" s="10" t="s">
        <v>214</v>
      </c>
      <c r="G315" s="10"/>
      <c r="H315" s="42">
        <v>100000</v>
      </c>
      <c r="I315" s="60">
        <v>100000</v>
      </c>
      <c r="J315" s="60"/>
      <c r="K315" s="28">
        <v>100000</v>
      </c>
    </row>
    <row r="316" spans="1:12" x14ac:dyDescent="0.3">
      <c r="A316" s="1">
        <v>309</v>
      </c>
      <c r="B316" s="8"/>
      <c r="C316" s="8"/>
      <c r="D316" s="14" t="s">
        <v>215</v>
      </c>
      <c r="E316" s="14"/>
      <c r="F316" s="19"/>
      <c r="G316" s="19"/>
      <c r="H316" s="45">
        <f>SUM(H303:H315)</f>
        <v>3981000</v>
      </c>
      <c r="I316" s="66">
        <f t="shared" ref="I316:K316" si="18">SUM(I303:I315)</f>
        <v>3981000</v>
      </c>
      <c r="J316" s="66">
        <f t="shared" si="18"/>
        <v>2455614.13</v>
      </c>
      <c r="K316" s="31">
        <f t="shared" si="18"/>
        <v>3991000</v>
      </c>
    </row>
    <row r="317" spans="1:12" x14ac:dyDescent="0.3">
      <c r="A317" s="1">
        <v>310</v>
      </c>
      <c r="B317" s="8"/>
      <c r="C317" s="8"/>
      <c r="D317" s="14"/>
      <c r="E317" s="14"/>
      <c r="F317" s="19"/>
      <c r="G317" s="19"/>
      <c r="H317" s="42"/>
      <c r="I317" s="60"/>
      <c r="J317" s="60"/>
      <c r="K317" s="28"/>
    </row>
    <row r="318" spans="1:12" x14ac:dyDescent="0.3">
      <c r="A318" s="1">
        <v>311</v>
      </c>
      <c r="B318" s="8"/>
      <c r="C318" s="8">
        <v>6114</v>
      </c>
      <c r="D318" s="14">
        <v>5021</v>
      </c>
      <c r="E318" s="14"/>
      <c r="F318" s="10" t="s">
        <v>216</v>
      </c>
      <c r="G318" s="19"/>
      <c r="H318" s="42"/>
      <c r="I318" s="60">
        <v>44800</v>
      </c>
      <c r="J318" s="60">
        <v>18500</v>
      </c>
      <c r="K318" s="28"/>
    </row>
    <row r="319" spans="1:12" x14ac:dyDescent="0.3">
      <c r="A319" s="1">
        <v>312</v>
      </c>
      <c r="B319" s="8"/>
      <c r="C319" s="8">
        <v>6114</v>
      </c>
      <c r="D319" s="14">
        <v>5137</v>
      </c>
      <c r="E319" s="14"/>
      <c r="F319" s="10" t="s">
        <v>348</v>
      </c>
      <c r="G319" s="19"/>
      <c r="H319" s="42"/>
      <c r="I319" s="60">
        <v>2000</v>
      </c>
      <c r="J319" s="60">
        <v>2000</v>
      </c>
      <c r="K319" s="28"/>
    </row>
    <row r="320" spans="1:12" x14ac:dyDescent="0.3">
      <c r="A320" s="1">
        <v>313</v>
      </c>
      <c r="B320" s="8"/>
      <c r="C320" s="8">
        <v>6114</v>
      </c>
      <c r="D320" s="14">
        <v>5139</v>
      </c>
      <c r="E320" s="14"/>
      <c r="F320" s="10" t="s">
        <v>217</v>
      </c>
      <c r="G320" s="19"/>
      <c r="H320" s="42"/>
      <c r="I320" s="60">
        <v>800</v>
      </c>
      <c r="J320" s="60">
        <v>762</v>
      </c>
      <c r="K320" s="28"/>
    </row>
    <row r="321" spans="1:12" x14ac:dyDescent="0.3">
      <c r="A321" s="1">
        <v>314</v>
      </c>
      <c r="B321" s="8"/>
      <c r="C321" s="8">
        <v>6114</v>
      </c>
      <c r="D321" s="14">
        <v>5161</v>
      </c>
      <c r="E321" s="14"/>
      <c r="F321" s="10" t="s">
        <v>218</v>
      </c>
      <c r="G321" s="19"/>
      <c r="H321" s="42"/>
      <c r="I321" s="60">
        <v>2000</v>
      </c>
      <c r="J321" s="60">
        <v>2000</v>
      </c>
      <c r="K321" s="28"/>
    </row>
    <row r="322" spans="1:12" x14ac:dyDescent="0.3">
      <c r="A322" s="1">
        <v>315</v>
      </c>
      <c r="B322" s="8"/>
      <c r="C322" s="8">
        <v>6114</v>
      </c>
      <c r="D322" s="14">
        <v>5161</v>
      </c>
      <c r="E322" s="14"/>
      <c r="F322" s="10" t="s">
        <v>426</v>
      </c>
      <c r="G322" s="19"/>
      <c r="H322" s="42"/>
      <c r="I322" s="60">
        <v>3000</v>
      </c>
      <c r="J322" s="60">
        <v>2414</v>
      </c>
      <c r="K322" s="28"/>
    </row>
    <row r="323" spans="1:12" x14ac:dyDescent="0.3">
      <c r="A323" s="1">
        <v>316</v>
      </c>
      <c r="B323" s="8"/>
      <c r="C323" s="8">
        <v>6114</v>
      </c>
      <c r="D323" s="14">
        <v>5169</v>
      </c>
      <c r="E323" s="14"/>
      <c r="F323" s="10" t="s">
        <v>219</v>
      </c>
      <c r="G323" s="19"/>
      <c r="H323" s="42"/>
      <c r="I323" s="60">
        <v>30700</v>
      </c>
      <c r="J323" s="60">
        <v>399.3</v>
      </c>
      <c r="K323" s="28"/>
    </row>
    <row r="324" spans="1:12" x14ac:dyDescent="0.3">
      <c r="A324" s="1">
        <v>317</v>
      </c>
      <c r="B324" s="8"/>
      <c r="C324" s="8">
        <v>6114</v>
      </c>
      <c r="D324" s="14">
        <v>5175</v>
      </c>
      <c r="E324" s="14"/>
      <c r="F324" s="10" t="s">
        <v>220</v>
      </c>
      <c r="G324" s="19"/>
      <c r="H324" s="42"/>
      <c r="I324" s="60">
        <v>4700</v>
      </c>
      <c r="J324" s="60">
        <v>4693</v>
      </c>
      <c r="K324" s="28"/>
    </row>
    <row r="325" spans="1:12" x14ac:dyDescent="0.3">
      <c r="A325" s="1">
        <v>318</v>
      </c>
      <c r="B325" s="8"/>
      <c r="C325" s="8"/>
      <c r="D325" s="14" t="s">
        <v>312</v>
      </c>
      <c r="E325" s="14"/>
      <c r="F325" s="19"/>
      <c r="G325" s="19"/>
      <c r="H325" s="45">
        <f>SUM(H318:H324)</f>
        <v>0</v>
      </c>
      <c r="I325" s="66">
        <f t="shared" ref="I325:K325" si="19">SUM(I318:I324)</f>
        <v>88000</v>
      </c>
      <c r="J325" s="66">
        <f t="shared" si="19"/>
        <v>30768.3</v>
      </c>
      <c r="K325" s="31">
        <f t="shared" si="19"/>
        <v>0</v>
      </c>
    </row>
    <row r="326" spans="1:12" x14ac:dyDescent="0.3">
      <c r="A326" s="1">
        <v>319</v>
      </c>
      <c r="B326" s="8"/>
      <c r="C326" s="8"/>
      <c r="D326" s="14"/>
      <c r="E326" s="14"/>
      <c r="F326" s="19"/>
      <c r="G326" s="19"/>
      <c r="H326" s="42"/>
      <c r="I326" s="60"/>
      <c r="J326" s="60"/>
      <c r="K326" s="28"/>
    </row>
    <row r="327" spans="1:12" x14ac:dyDescent="0.3">
      <c r="A327" s="1">
        <v>320</v>
      </c>
      <c r="B327" s="8"/>
      <c r="C327" s="8"/>
      <c r="D327" s="8" t="s">
        <v>221</v>
      </c>
      <c r="E327" s="8"/>
      <c r="F327" s="10"/>
      <c r="G327" s="10"/>
      <c r="H327" s="42"/>
      <c r="I327" s="60"/>
      <c r="J327" s="60"/>
      <c r="K327" s="28"/>
    </row>
    <row r="328" spans="1:12" x14ac:dyDescent="0.3">
      <c r="A328" s="1">
        <v>321</v>
      </c>
      <c r="B328" s="8"/>
      <c r="C328" s="8"/>
      <c r="D328" s="8"/>
      <c r="E328" s="8"/>
      <c r="F328" s="10"/>
      <c r="G328" s="10"/>
      <c r="H328" s="42"/>
      <c r="I328" s="60"/>
      <c r="J328" s="60"/>
      <c r="K328" s="28"/>
    </row>
    <row r="329" spans="1:12" x14ac:dyDescent="0.3">
      <c r="A329" s="1">
        <v>322</v>
      </c>
      <c r="B329" s="8"/>
      <c r="C329" s="8">
        <v>6171</v>
      </c>
      <c r="D329" s="8">
        <v>5011</v>
      </c>
      <c r="E329" s="8"/>
      <c r="F329" s="10" t="s">
        <v>152</v>
      </c>
      <c r="G329" s="10"/>
      <c r="H329" s="42">
        <v>4650000</v>
      </c>
      <c r="I329" s="60">
        <v>4650000</v>
      </c>
      <c r="J329" s="60">
        <v>2899444</v>
      </c>
      <c r="K329" s="88">
        <v>4750000</v>
      </c>
      <c r="L329" s="90" t="s">
        <v>452</v>
      </c>
    </row>
    <row r="330" spans="1:12" x14ac:dyDescent="0.3">
      <c r="A330" s="1">
        <v>323</v>
      </c>
      <c r="B330" s="8"/>
      <c r="C330" s="8">
        <v>6171</v>
      </c>
      <c r="D330" s="8">
        <v>5011</v>
      </c>
      <c r="E330" s="8"/>
      <c r="F330" s="10" t="s">
        <v>222</v>
      </c>
      <c r="G330" s="10"/>
      <c r="H330" s="42">
        <v>0</v>
      </c>
      <c r="I330" s="60">
        <v>0</v>
      </c>
      <c r="J330" s="60">
        <v>0</v>
      </c>
      <c r="K330" s="83"/>
      <c r="L330" s="90"/>
    </row>
    <row r="331" spans="1:12" x14ac:dyDescent="0.3">
      <c r="A331" s="1">
        <v>324</v>
      </c>
      <c r="B331" s="8"/>
      <c r="C331" s="8">
        <v>6171</v>
      </c>
      <c r="D331" s="8">
        <v>5021</v>
      </c>
      <c r="E331" s="8"/>
      <c r="F331" s="10" t="s">
        <v>153</v>
      </c>
      <c r="G331" s="10"/>
      <c r="H331" s="42">
        <v>250000</v>
      </c>
      <c r="I331" s="60">
        <v>250000</v>
      </c>
      <c r="J331" s="60">
        <v>38350</v>
      </c>
      <c r="K331" s="88">
        <v>250000</v>
      </c>
      <c r="L331" s="90"/>
    </row>
    <row r="332" spans="1:12" x14ac:dyDescent="0.3">
      <c r="A332" s="1">
        <v>325</v>
      </c>
      <c r="B332" s="8"/>
      <c r="C332" s="8">
        <v>6171</v>
      </c>
      <c r="D332" s="8">
        <v>5031</v>
      </c>
      <c r="E332" s="8"/>
      <c r="F332" s="10" t="s">
        <v>128</v>
      </c>
      <c r="G332" s="10"/>
      <c r="H332" s="42">
        <v>1300000</v>
      </c>
      <c r="I332" s="60">
        <v>1300000</v>
      </c>
      <c r="J332" s="60">
        <v>689400</v>
      </c>
      <c r="K332" s="88">
        <v>1300000</v>
      </c>
      <c r="L332" s="98" t="s">
        <v>445</v>
      </c>
    </row>
    <row r="333" spans="1:12" x14ac:dyDescent="0.3">
      <c r="A333" s="1">
        <v>326</v>
      </c>
      <c r="B333" s="8"/>
      <c r="C333" s="8">
        <v>6171</v>
      </c>
      <c r="D333" s="8">
        <v>5032</v>
      </c>
      <c r="E333" s="8"/>
      <c r="F333" s="10" t="s">
        <v>129</v>
      </c>
      <c r="G333" s="10"/>
      <c r="H333" s="42">
        <v>500000</v>
      </c>
      <c r="I333" s="60">
        <v>500000</v>
      </c>
      <c r="J333" s="60">
        <v>250202</v>
      </c>
      <c r="K333" s="88">
        <v>450000</v>
      </c>
      <c r="L333" s="90" t="s">
        <v>446</v>
      </c>
    </row>
    <row r="334" spans="1:12" x14ac:dyDescent="0.3">
      <c r="A334" s="1">
        <v>327</v>
      </c>
      <c r="B334" s="8"/>
      <c r="C334" s="8">
        <v>6171</v>
      </c>
      <c r="D334" s="8">
        <v>5038</v>
      </c>
      <c r="E334" s="8"/>
      <c r="F334" s="10" t="s">
        <v>223</v>
      </c>
      <c r="G334" s="10"/>
      <c r="H334" s="42">
        <v>30000</v>
      </c>
      <c r="I334" s="60">
        <v>30000</v>
      </c>
      <c r="J334" s="60">
        <v>25516</v>
      </c>
      <c r="K334" s="28">
        <v>30000</v>
      </c>
      <c r="L334" s="90" t="s">
        <v>447</v>
      </c>
    </row>
    <row r="335" spans="1:12" x14ac:dyDescent="0.3">
      <c r="A335" s="1">
        <v>328</v>
      </c>
      <c r="B335" s="8"/>
      <c r="C335" s="8">
        <v>6171</v>
      </c>
      <c r="D335" s="8">
        <v>5051</v>
      </c>
      <c r="E335" s="8"/>
      <c r="F335" s="10" t="s">
        <v>224</v>
      </c>
      <c r="G335" s="10"/>
      <c r="H335" s="42"/>
      <c r="I335" s="60">
        <v>0</v>
      </c>
      <c r="J335" s="60"/>
      <c r="K335" s="28"/>
      <c r="L335" s="90"/>
    </row>
    <row r="336" spans="1:12" x14ac:dyDescent="0.3">
      <c r="A336" s="1">
        <v>329</v>
      </c>
      <c r="B336" s="8"/>
      <c r="C336" s="8">
        <v>6171</v>
      </c>
      <c r="D336" s="8">
        <v>5133</v>
      </c>
      <c r="E336" s="8"/>
      <c r="F336" s="10" t="s">
        <v>225</v>
      </c>
      <c r="G336" s="10"/>
      <c r="H336" s="42">
        <v>2000</v>
      </c>
      <c r="I336" s="60">
        <v>2000</v>
      </c>
      <c r="J336" s="60">
        <v>1099</v>
      </c>
      <c r="K336" s="28">
        <v>2000</v>
      </c>
      <c r="L336" s="90"/>
    </row>
    <row r="337" spans="1:12" x14ac:dyDescent="0.3">
      <c r="A337" s="1">
        <v>330</v>
      </c>
      <c r="B337" s="8"/>
      <c r="C337" s="8">
        <v>6171</v>
      </c>
      <c r="D337" s="8">
        <v>5136</v>
      </c>
      <c r="E337" s="8"/>
      <c r="F337" s="10" t="s">
        <v>226</v>
      </c>
      <c r="G337" s="10"/>
      <c r="H337" s="42">
        <v>15000</v>
      </c>
      <c r="I337" s="60">
        <v>15000</v>
      </c>
      <c r="J337" s="60">
        <v>5364</v>
      </c>
      <c r="K337" s="28">
        <v>15000</v>
      </c>
      <c r="L337" s="90"/>
    </row>
    <row r="338" spans="1:12" x14ac:dyDescent="0.3">
      <c r="A338" s="1">
        <v>331</v>
      </c>
      <c r="B338" s="8"/>
      <c r="C338" s="8">
        <v>6171</v>
      </c>
      <c r="D338" s="8">
        <v>5137</v>
      </c>
      <c r="E338" s="8"/>
      <c r="F338" s="10" t="s">
        <v>227</v>
      </c>
      <c r="G338" s="10"/>
      <c r="H338" s="42">
        <v>150000</v>
      </c>
      <c r="I338" s="60">
        <v>150000</v>
      </c>
      <c r="J338" s="60">
        <v>101213.58</v>
      </c>
      <c r="K338" s="28">
        <v>150000</v>
      </c>
      <c r="L338" s="90"/>
    </row>
    <row r="339" spans="1:12" x14ac:dyDescent="0.3">
      <c r="A339" s="1">
        <v>332</v>
      </c>
      <c r="B339" s="8"/>
      <c r="C339" s="8">
        <v>6171</v>
      </c>
      <c r="D339" s="8">
        <v>5139</v>
      </c>
      <c r="E339" s="8"/>
      <c r="F339" s="10" t="s">
        <v>131</v>
      </c>
      <c r="G339" s="10"/>
      <c r="H339" s="42">
        <v>300000</v>
      </c>
      <c r="I339" s="60">
        <v>400000</v>
      </c>
      <c r="J339" s="60">
        <v>186911.16</v>
      </c>
      <c r="K339" s="28">
        <v>400000</v>
      </c>
      <c r="L339" s="90"/>
    </row>
    <row r="340" spans="1:12" x14ac:dyDescent="0.3">
      <c r="A340" s="1">
        <v>333</v>
      </c>
      <c r="B340" s="8"/>
      <c r="C340" s="8">
        <v>6171</v>
      </c>
      <c r="D340" s="8">
        <v>5151</v>
      </c>
      <c r="E340" s="8"/>
      <c r="F340" s="10" t="s">
        <v>190</v>
      </c>
      <c r="G340" s="10"/>
      <c r="H340" s="42">
        <v>10000</v>
      </c>
      <c r="I340" s="60">
        <v>10000</v>
      </c>
      <c r="J340" s="60">
        <v>9867</v>
      </c>
      <c r="K340" s="28">
        <v>10000</v>
      </c>
      <c r="L340" s="90"/>
    </row>
    <row r="341" spans="1:12" x14ac:dyDescent="0.3">
      <c r="A341" s="1">
        <v>334</v>
      </c>
      <c r="B341" s="8"/>
      <c r="C341" s="8">
        <v>6171</v>
      </c>
      <c r="D341" s="8">
        <v>5154</v>
      </c>
      <c r="E341" s="8"/>
      <c r="F341" s="10" t="s">
        <v>107</v>
      </c>
      <c r="G341" s="10"/>
      <c r="H341" s="42">
        <v>400000</v>
      </c>
      <c r="I341" s="60">
        <v>400000</v>
      </c>
      <c r="J341" s="60">
        <v>215525</v>
      </c>
      <c r="K341" s="28">
        <v>300000</v>
      </c>
      <c r="L341" s="90" t="s">
        <v>448</v>
      </c>
    </row>
    <row r="342" spans="1:12" x14ac:dyDescent="0.3">
      <c r="A342" s="1">
        <v>335</v>
      </c>
      <c r="B342" s="8"/>
      <c r="C342" s="8">
        <v>6171</v>
      </c>
      <c r="D342" s="8">
        <v>5156</v>
      </c>
      <c r="E342" s="8"/>
      <c r="F342" s="10" t="s">
        <v>193</v>
      </c>
      <c r="G342" s="10"/>
      <c r="H342" s="42">
        <v>20000</v>
      </c>
      <c r="I342" s="60">
        <v>20000</v>
      </c>
      <c r="J342" s="60">
        <v>16335</v>
      </c>
      <c r="K342" s="28">
        <v>20000</v>
      </c>
      <c r="L342" s="90" t="s">
        <v>453</v>
      </c>
    </row>
    <row r="343" spans="1:12" x14ac:dyDescent="0.3">
      <c r="A343" s="1">
        <v>336</v>
      </c>
      <c r="B343" s="8"/>
      <c r="C343" s="8">
        <v>6171</v>
      </c>
      <c r="D343" s="8">
        <v>5161</v>
      </c>
      <c r="E343" s="8"/>
      <c r="F343" s="10" t="s">
        <v>228</v>
      </c>
      <c r="G343" s="10"/>
      <c r="H343" s="42">
        <v>30000</v>
      </c>
      <c r="I343" s="60">
        <v>30000</v>
      </c>
      <c r="J343" s="60">
        <v>19213</v>
      </c>
      <c r="K343" s="28">
        <v>30000</v>
      </c>
      <c r="L343" s="90"/>
    </row>
    <row r="344" spans="1:12" x14ac:dyDescent="0.3">
      <c r="A344" s="1">
        <v>337</v>
      </c>
      <c r="B344" s="8"/>
      <c r="C344" s="8">
        <v>6171</v>
      </c>
      <c r="D344" s="8">
        <v>5162</v>
      </c>
      <c r="E344" s="8"/>
      <c r="F344" s="10" t="s">
        <v>229</v>
      </c>
      <c r="G344" s="10"/>
      <c r="H344" s="42">
        <v>120000</v>
      </c>
      <c r="I344" s="60">
        <v>120000</v>
      </c>
      <c r="J344" s="60">
        <v>71910.25</v>
      </c>
      <c r="K344" s="28">
        <v>120000</v>
      </c>
      <c r="L344" s="90"/>
    </row>
    <row r="345" spans="1:12" x14ac:dyDescent="0.3">
      <c r="A345" s="1">
        <v>338</v>
      </c>
      <c r="B345" s="8"/>
      <c r="C345" s="8">
        <v>6171</v>
      </c>
      <c r="D345" s="8">
        <v>5163</v>
      </c>
      <c r="E345" s="8"/>
      <c r="F345" s="10" t="s">
        <v>195</v>
      </c>
      <c r="G345" s="10"/>
      <c r="H345" s="42">
        <v>200000</v>
      </c>
      <c r="I345" s="60">
        <v>200000</v>
      </c>
      <c r="J345" s="60">
        <v>148276</v>
      </c>
      <c r="K345" s="28">
        <v>200000</v>
      </c>
      <c r="L345" s="90" t="s">
        <v>454</v>
      </c>
    </row>
    <row r="346" spans="1:12" x14ac:dyDescent="0.3">
      <c r="A346" s="1">
        <v>339</v>
      </c>
      <c r="B346" s="8"/>
      <c r="C346" s="8">
        <v>6171</v>
      </c>
      <c r="D346" s="8">
        <v>5164</v>
      </c>
      <c r="E346" s="8"/>
      <c r="F346" s="10" t="s">
        <v>138</v>
      </c>
      <c r="G346" s="10"/>
      <c r="H346" s="42">
        <v>10000</v>
      </c>
      <c r="I346" s="60">
        <v>10000</v>
      </c>
      <c r="J346" s="60">
        <v>0</v>
      </c>
      <c r="K346" s="28">
        <v>10000</v>
      </c>
      <c r="L346" s="90"/>
    </row>
    <row r="347" spans="1:12" x14ac:dyDescent="0.3">
      <c r="A347" s="1">
        <v>340</v>
      </c>
      <c r="B347" s="8"/>
      <c r="C347" s="8">
        <v>6171</v>
      </c>
      <c r="D347" s="8">
        <v>5166</v>
      </c>
      <c r="E347" s="8"/>
      <c r="F347" s="10" t="s">
        <v>230</v>
      </c>
      <c r="G347" s="10"/>
      <c r="H347" s="42">
        <v>900000</v>
      </c>
      <c r="I347" s="60">
        <v>900000</v>
      </c>
      <c r="J347" s="60">
        <f>474791.5-J348</f>
        <v>361741.5</v>
      </c>
      <c r="K347" s="28">
        <v>900000</v>
      </c>
      <c r="L347" s="92" t="s">
        <v>449</v>
      </c>
    </row>
    <row r="348" spans="1:12" x14ac:dyDescent="0.3">
      <c r="A348" s="1">
        <v>341</v>
      </c>
      <c r="B348" s="8"/>
      <c r="C348" s="8">
        <v>6171</v>
      </c>
      <c r="D348" s="8">
        <v>5166</v>
      </c>
      <c r="E348" s="8"/>
      <c r="F348" s="10" t="s">
        <v>310</v>
      </c>
      <c r="G348" s="10"/>
      <c r="H348" s="42">
        <v>0</v>
      </c>
      <c r="I348" s="60">
        <v>113100</v>
      </c>
      <c r="J348" s="60">
        <v>113050</v>
      </c>
      <c r="K348" s="28"/>
      <c r="L348" s="90"/>
    </row>
    <row r="349" spans="1:12" x14ac:dyDescent="0.3">
      <c r="A349" s="1">
        <v>342</v>
      </c>
      <c r="B349" s="8"/>
      <c r="C349" s="8">
        <v>6171</v>
      </c>
      <c r="D349" s="8">
        <v>5167</v>
      </c>
      <c r="E349" s="8"/>
      <c r="F349" s="10" t="s">
        <v>196</v>
      </c>
      <c r="G349" s="10"/>
      <c r="H349" s="42">
        <v>100000</v>
      </c>
      <c r="I349" s="60">
        <v>125800</v>
      </c>
      <c r="J349" s="60">
        <v>42015</v>
      </c>
      <c r="K349" s="28">
        <v>100000</v>
      </c>
      <c r="L349" s="92"/>
    </row>
    <row r="350" spans="1:12" x14ac:dyDescent="0.3">
      <c r="A350" s="1">
        <v>343</v>
      </c>
      <c r="B350" s="8"/>
      <c r="C350" s="8">
        <v>6171</v>
      </c>
      <c r="D350" s="8">
        <v>5168</v>
      </c>
      <c r="E350" s="8"/>
      <c r="F350" s="10" t="s">
        <v>231</v>
      </c>
      <c r="G350" s="10"/>
      <c r="H350" s="42">
        <v>500000</v>
      </c>
      <c r="I350" s="60">
        <v>568600</v>
      </c>
      <c r="J350" s="60">
        <v>358170.65</v>
      </c>
      <c r="K350" s="28">
        <v>550000</v>
      </c>
      <c r="L350" s="92" t="s">
        <v>450</v>
      </c>
    </row>
    <row r="351" spans="1:12" x14ac:dyDescent="0.3">
      <c r="A351" s="1">
        <v>344</v>
      </c>
      <c r="B351" s="8"/>
      <c r="C351" s="8">
        <v>6171</v>
      </c>
      <c r="D351" s="8">
        <v>5169</v>
      </c>
      <c r="E351" s="8"/>
      <c r="F351" s="8" t="s">
        <v>133</v>
      </c>
      <c r="G351" s="8"/>
      <c r="H351" s="42">
        <v>950000</v>
      </c>
      <c r="I351" s="60">
        <v>950000</v>
      </c>
      <c r="J351" s="60">
        <v>668311.47</v>
      </c>
      <c r="K351" s="28">
        <v>950000</v>
      </c>
      <c r="L351" s="92" t="s">
        <v>450</v>
      </c>
    </row>
    <row r="352" spans="1:12" x14ac:dyDescent="0.3">
      <c r="A352" s="1">
        <v>345</v>
      </c>
      <c r="B352" s="8"/>
      <c r="C352" s="8">
        <v>6171</v>
      </c>
      <c r="D352" s="8">
        <v>5171</v>
      </c>
      <c r="E352" s="8"/>
      <c r="F352" s="10" t="s">
        <v>102</v>
      </c>
      <c r="G352" s="10"/>
      <c r="H352" s="42">
        <v>75000</v>
      </c>
      <c r="I352" s="60">
        <v>75000</v>
      </c>
      <c r="J352" s="60">
        <v>38780.03</v>
      </c>
      <c r="K352" s="28">
        <v>75000</v>
      </c>
      <c r="L352" s="90"/>
    </row>
    <row r="353" spans="1:12" x14ac:dyDescent="0.3">
      <c r="A353" s="1">
        <v>346</v>
      </c>
      <c r="B353" s="8"/>
      <c r="C353" s="8">
        <v>6171</v>
      </c>
      <c r="D353" s="8">
        <v>5172</v>
      </c>
      <c r="E353" s="8"/>
      <c r="F353" s="10" t="s">
        <v>158</v>
      </c>
      <c r="G353" s="10"/>
      <c r="H353" s="42">
        <v>100000</v>
      </c>
      <c r="I353" s="60">
        <v>100000</v>
      </c>
      <c r="J353" s="60">
        <v>33449.72</v>
      </c>
      <c r="K353" s="28">
        <v>100000</v>
      </c>
      <c r="L353" s="100"/>
    </row>
    <row r="354" spans="1:12" x14ac:dyDescent="0.3">
      <c r="A354" s="1">
        <v>347</v>
      </c>
      <c r="B354" s="8"/>
      <c r="C354" s="8">
        <v>6171</v>
      </c>
      <c r="D354" s="8">
        <v>5173</v>
      </c>
      <c r="E354" s="8"/>
      <c r="F354" s="10" t="s">
        <v>212</v>
      </c>
      <c r="G354" s="10"/>
      <c r="H354" s="42">
        <v>40000</v>
      </c>
      <c r="I354" s="60">
        <v>40000</v>
      </c>
      <c r="J354" s="60">
        <v>14440</v>
      </c>
      <c r="K354" s="28">
        <v>40000</v>
      </c>
      <c r="L354" s="90"/>
    </row>
    <row r="355" spans="1:12" x14ac:dyDescent="0.3">
      <c r="A355" s="1">
        <v>348</v>
      </c>
      <c r="B355" s="8"/>
      <c r="C355" s="8">
        <v>6171</v>
      </c>
      <c r="D355" s="8">
        <v>5175</v>
      </c>
      <c r="E355" s="8"/>
      <c r="F355" s="10" t="s">
        <v>140</v>
      </c>
      <c r="G355" s="10"/>
      <c r="H355" s="42">
        <v>30000</v>
      </c>
      <c r="I355" s="60">
        <v>30000</v>
      </c>
      <c r="J355" s="60">
        <v>2359</v>
      </c>
      <c r="K355" s="28">
        <v>30000</v>
      </c>
      <c r="L355" s="90"/>
    </row>
    <row r="356" spans="1:12" x14ac:dyDescent="0.3">
      <c r="A356" s="1">
        <v>349</v>
      </c>
      <c r="B356" s="8"/>
      <c r="C356" s="8">
        <v>6171</v>
      </c>
      <c r="D356" s="8">
        <v>5176</v>
      </c>
      <c r="E356" s="8"/>
      <c r="F356" s="10" t="s">
        <v>232</v>
      </c>
      <c r="G356" s="10"/>
      <c r="H356" s="42">
        <v>10000</v>
      </c>
      <c r="I356" s="60">
        <v>10000</v>
      </c>
      <c r="J356" s="60">
        <v>0</v>
      </c>
      <c r="K356" s="28">
        <v>10000</v>
      </c>
      <c r="L356" s="90"/>
    </row>
    <row r="357" spans="1:12" x14ac:dyDescent="0.3">
      <c r="A357" s="1">
        <v>350</v>
      </c>
      <c r="B357" s="8"/>
      <c r="C357" s="8">
        <v>6171</v>
      </c>
      <c r="D357" s="8">
        <v>5179</v>
      </c>
      <c r="E357" s="8"/>
      <c r="F357" s="10" t="s">
        <v>213</v>
      </c>
      <c r="G357" s="10"/>
      <c r="H357" s="42">
        <v>30000</v>
      </c>
      <c r="I357" s="60">
        <v>30000</v>
      </c>
      <c r="J357" s="60">
        <v>33340</v>
      </c>
      <c r="K357" s="28">
        <v>30000</v>
      </c>
      <c r="L357" s="90"/>
    </row>
    <row r="358" spans="1:12" x14ac:dyDescent="0.3">
      <c r="A358" s="1">
        <v>351</v>
      </c>
      <c r="B358" s="8"/>
      <c r="C358" s="8">
        <v>6171</v>
      </c>
      <c r="D358" s="8">
        <v>5192</v>
      </c>
      <c r="E358" s="8"/>
      <c r="F358" s="10" t="s">
        <v>315</v>
      </c>
      <c r="G358" s="10"/>
      <c r="H358" s="42"/>
      <c r="I358" s="60">
        <v>0</v>
      </c>
      <c r="J358" s="60">
        <v>1200</v>
      </c>
      <c r="K358" s="28">
        <v>0</v>
      </c>
      <c r="L358" s="90"/>
    </row>
    <row r="359" spans="1:12" x14ac:dyDescent="0.3">
      <c r="A359" s="1">
        <v>352</v>
      </c>
      <c r="B359" s="8"/>
      <c r="C359" s="8">
        <v>6171</v>
      </c>
      <c r="D359" s="8">
        <v>5192</v>
      </c>
      <c r="E359" s="8"/>
      <c r="F359" s="10" t="s">
        <v>234</v>
      </c>
      <c r="G359" s="10"/>
      <c r="H359" s="42">
        <v>5000</v>
      </c>
      <c r="I359" s="60">
        <v>5000</v>
      </c>
      <c r="J359" s="60"/>
      <c r="K359" s="28">
        <v>5000</v>
      </c>
      <c r="L359" s="90"/>
    </row>
    <row r="360" spans="1:12" x14ac:dyDescent="0.3">
      <c r="A360" s="1">
        <v>353</v>
      </c>
      <c r="B360" s="8"/>
      <c r="C360" s="8">
        <v>6171</v>
      </c>
      <c r="D360" s="8">
        <v>5194</v>
      </c>
      <c r="E360" s="8"/>
      <c r="F360" s="10" t="s">
        <v>235</v>
      </c>
      <c r="G360" s="10"/>
      <c r="H360" s="42">
        <v>25000</v>
      </c>
      <c r="I360" s="60">
        <v>25000</v>
      </c>
      <c r="J360" s="60">
        <v>7909</v>
      </c>
      <c r="K360" s="28">
        <v>25000</v>
      </c>
      <c r="L360" s="90"/>
    </row>
    <row r="361" spans="1:12" x14ac:dyDescent="0.3">
      <c r="A361" s="1">
        <v>354</v>
      </c>
      <c r="B361" s="8"/>
      <c r="C361" s="8">
        <v>6171</v>
      </c>
      <c r="D361" s="8">
        <v>5362</v>
      </c>
      <c r="E361" s="8"/>
      <c r="F361" s="10" t="s">
        <v>233</v>
      </c>
      <c r="G361" s="10"/>
      <c r="H361" s="42">
        <v>25000</v>
      </c>
      <c r="I361" s="60">
        <v>25000</v>
      </c>
      <c r="J361" s="60"/>
      <c r="K361" s="28">
        <v>25000</v>
      </c>
      <c r="L361" s="99"/>
    </row>
    <row r="362" spans="1:12" x14ac:dyDescent="0.3">
      <c r="A362" s="1">
        <v>355</v>
      </c>
      <c r="C362" s="2">
        <v>6171</v>
      </c>
      <c r="D362" s="2">
        <v>5365</v>
      </c>
      <c r="F362" s="2" t="s">
        <v>330</v>
      </c>
      <c r="I362" s="63">
        <v>0</v>
      </c>
      <c r="J362" s="63">
        <v>2000</v>
      </c>
      <c r="K362" s="28"/>
      <c r="L362" s="90"/>
    </row>
    <row r="363" spans="1:12" x14ac:dyDescent="0.3">
      <c r="A363" s="1">
        <v>356</v>
      </c>
      <c r="B363" s="8"/>
      <c r="C363" s="8">
        <v>6171</v>
      </c>
      <c r="D363" s="8">
        <v>5492</v>
      </c>
      <c r="E363" s="8"/>
      <c r="F363" s="10" t="s">
        <v>236</v>
      </c>
      <c r="G363" s="10"/>
      <c r="H363" s="42">
        <v>100000</v>
      </c>
      <c r="I363" s="60">
        <v>100000</v>
      </c>
      <c r="J363" s="60">
        <v>6000</v>
      </c>
      <c r="K363" s="28">
        <v>100000</v>
      </c>
    </row>
    <row r="364" spans="1:12" x14ac:dyDescent="0.3">
      <c r="A364" s="1">
        <v>357</v>
      </c>
      <c r="B364" s="8"/>
      <c r="C364" s="8">
        <v>6171</v>
      </c>
      <c r="D364" s="8">
        <v>5499</v>
      </c>
      <c r="E364" s="8"/>
      <c r="F364" s="10" t="s">
        <v>237</v>
      </c>
      <c r="G364" s="10"/>
      <c r="H364" s="42">
        <v>300000</v>
      </c>
      <c r="I364" s="60">
        <v>300000</v>
      </c>
      <c r="J364" s="60">
        <v>177530</v>
      </c>
      <c r="K364" s="28">
        <v>300000</v>
      </c>
      <c r="L364" s="99" t="s">
        <v>451</v>
      </c>
    </row>
    <row r="365" spans="1:12" x14ac:dyDescent="0.3">
      <c r="A365" s="1">
        <v>358</v>
      </c>
      <c r="B365" s="8"/>
      <c r="C365" s="8">
        <v>6171</v>
      </c>
      <c r="D365" s="8">
        <v>5660</v>
      </c>
      <c r="E365" s="8"/>
      <c r="F365" s="10" t="s">
        <v>238</v>
      </c>
      <c r="G365" s="10"/>
      <c r="H365" s="42">
        <v>0</v>
      </c>
      <c r="I365" s="60">
        <v>0</v>
      </c>
      <c r="J365" s="60">
        <v>15000</v>
      </c>
      <c r="K365" s="28">
        <v>0</v>
      </c>
    </row>
    <row r="366" spans="1:12" x14ac:dyDescent="0.3">
      <c r="A366" s="1">
        <v>359</v>
      </c>
      <c r="B366" s="8"/>
      <c r="C366" s="8">
        <v>6171</v>
      </c>
      <c r="D366" s="8">
        <v>5182</v>
      </c>
      <c r="E366" s="8"/>
      <c r="F366" s="10" t="s">
        <v>331</v>
      </c>
      <c r="G366" s="10"/>
      <c r="H366" s="42"/>
      <c r="I366" s="60">
        <v>0</v>
      </c>
      <c r="J366" s="60">
        <v>73885</v>
      </c>
      <c r="K366" s="28">
        <v>0</v>
      </c>
    </row>
    <row r="367" spans="1:12" x14ac:dyDescent="0.3">
      <c r="A367" s="1">
        <v>360</v>
      </c>
      <c r="B367" s="8"/>
      <c r="C367" s="14"/>
      <c r="D367" s="14" t="s">
        <v>239</v>
      </c>
      <c r="E367" s="14"/>
      <c r="F367" s="19"/>
      <c r="G367" s="19"/>
      <c r="H367" s="50">
        <f>SUM(H329:H365)</f>
        <v>11177000</v>
      </c>
      <c r="I367" s="71">
        <f>SUM(I329:I366)</f>
        <v>11484500</v>
      </c>
      <c r="J367" s="71">
        <f>SUM(J329:J366)</f>
        <v>6627807.3600000003</v>
      </c>
      <c r="K367" s="34">
        <f>SUM(K329:K366)</f>
        <v>11277000</v>
      </c>
    </row>
    <row r="368" spans="1:12" ht="15" thickBot="1" x14ac:dyDescent="0.35">
      <c r="A368" s="1">
        <v>361</v>
      </c>
      <c r="B368" s="8"/>
      <c r="C368" s="11" t="s">
        <v>240</v>
      </c>
      <c r="D368" s="11"/>
      <c r="E368" s="11"/>
      <c r="F368" s="12"/>
      <c r="G368" s="12"/>
      <c r="H368" s="52">
        <f>SUM(H303:H315)+SUM(H329:H365)+H325</f>
        <v>15158000</v>
      </c>
      <c r="I368" s="73">
        <f>SUM(I303:I315)+SUM(I329:I366)+I325</f>
        <v>15553500</v>
      </c>
      <c r="J368" s="73">
        <f>SUM(J303:J315)+SUM(J329:J366)+J325</f>
        <v>9114189.790000001</v>
      </c>
      <c r="K368" s="35">
        <f>SUM(K303:K315)+SUM(K329:K366)+K325</f>
        <v>15268000</v>
      </c>
      <c r="L368" s="101" t="s">
        <v>506</v>
      </c>
    </row>
    <row r="369" spans="1:12" ht="15" thickTop="1" x14ac:dyDescent="0.3">
      <c r="A369" s="1">
        <v>362</v>
      </c>
      <c r="B369" s="8"/>
      <c r="C369" s="8"/>
      <c r="D369" s="8"/>
      <c r="E369" s="8"/>
      <c r="F369" s="10"/>
      <c r="G369" s="10"/>
      <c r="H369" s="42"/>
      <c r="I369" s="60"/>
      <c r="J369" s="60"/>
      <c r="K369" s="28"/>
    </row>
    <row r="370" spans="1:12" x14ac:dyDescent="0.3">
      <c r="A370" s="1">
        <v>363</v>
      </c>
      <c r="B370" s="8" t="s">
        <v>241</v>
      </c>
      <c r="C370" s="8"/>
      <c r="D370" s="8"/>
      <c r="E370" s="8"/>
      <c r="F370" s="10"/>
      <c r="G370" s="10"/>
      <c r="H370" s="42"/>
      <c r="I370" s="60"/>
      <c r="J370" s="60"/>
      <c r="K370" s="28"/>
    </row>
    <row r="371" spans="1:12" x14ac:dyDescent="0.3">
      <c r="A371" s="1">
        <v>364</v>
      </c>
      <c r="K371" s="28"/>
    </row>
    <row r="372" spans="1:12" x14ac:dyDescent="0.3">
      <c r="A372" s="1">
        <v>365</v>
      </c>
      <c r="B372" s="8"/>
      <c r="C372" s="8">
        <v>6330</v>
      </c>
      <c r="D372" s="8">
        <v>5342</v>
      </c>
      <c r="E372" s="8"/>
      <c r="F372" s="10" t="s">
        <v>242</v>
      </c>
      <c r="G372" s="10"/>
      <c r="H372" s="42">
        <v>500000</v>
      </c>
      <c r="I372" s="60">
        <v>500000</v>
      </c>
      <c r="J372" s="60">
        <v>268665.75</v>
      </c>
      <c r="K372" s="28">
        <v>500000</v>
      </c>
      <c r="L372" t="s">
        <v>455</v>
      </c>
    </row>
    <row r="373" spans="1:12" x14ac:dyDescent="0.3">
      <c r="A373" s="1">
        <v>366</v>
      </c>
      <c r="B373" s="8"/>
      <c r="C373" s="8">
        <v>6399</v>
      </c>
      <c r="D373" s="8">
        <v>5365</v>
      </c>
      <c r="E373" s="8" t="s">
        <v>243</v>
      </c>
      <c r="F373" s="10" t="s">
        <v>244</v>
      </c>
      <c r="G373" s="10"/>
      <c r="H373" s="42"/>
      <c r="I373" s="60">
        <v>1774700</v>
      </c>
      <c r="J373" s="60">
        <v>1774727.47</v>
      </c>
      <c r="K373" s="28"/>
    </row>
    <row r="374" spans="1:12" ht="57.6" x14ac:dyDescent="0.3">
      <c r="A374" s="1">
        <v>367</v>
      </c>
      <c r="B374" s="8"/>
      <c r="C374" s="8">
        <v>6409</v>
      </c>
      <c r="D374" s="8">
        <v>5901</v>
      </c>
      <c r="E374" s="8"/>
      <c r="F374" s="10" t="s">
        <v>245</v>
      </c>
      <c r="G374" s="20" t="s">
        <v>309</v>
      </c>
      <c r="H374" s="42">
        <f>2067300+820000-500000+300000</f>
        <v>2687300</v>
      </c>
      <c r="I374" s="60">
        <f>13187900-10449000-62000-3000-20000+200000-560000-13500</f>
        <v>2280400</v>
      </c>
      <c r="J374" s="60"/>
      <c r="K374" s="88">
        <f>27800+2500000+55000-4200+354000</f>
        <v>2932600</v>
      </c>
      <c r="L374" s="82" t="s">
        <v>501</v>
      </c>
    </row>
    <row r="375" spans="1:12" x14ac:dyDescent="0.3">
      <c r="A375" s="1">
        <v>368</v>
      </c>
      <c r="B375" s="8"/>
      <c r="C375" s="8">
        <v>6330</v>
      </c>
      <c r="D375" s="8">
        <v>5347</v>
      </c>
      <c r="E375" s="8"/>
      <c r="F375" s="10" t="s">
        <v>246</v>
      </c>
      <c r="G375" s="10"/>
      <c r="H375" s="42"/>
      <c r="I375" s="60">
        <v>2200</v>
      </c>
      <c r="J375" s="60">
        <v>2197.29</v>
      </c>
      <c r="K375" s="28"/>
    </row>
    <row r="376" spans="1:12" x14ac:dyDescent="0.3">
      <c r="A376" s="1">
        <v>369</v>
      </c>
      <c r="B376" s="8"/>
      <c r="C376" s="8">
        <v>6330</v>
      </c>
      <c r="D376" s="8">
        <v>6363</v>
      </c>
      <c r="E376" s="8"/>
      <c r="F376" s="10" t="s">
        <v>247</v>
      </c>
      <c r="G376" s="10"/>
      <c r="H376" s="42"/>
      <c r="I376" s="60">
        <v>10000000</v>
      </c>
      <c r="J376" s="60">
        <v>10000000</v>
      </c>
      <c r="K376" s="28"/>
    </row>
    <row r="377" spans="1:12" x14ac:dyDescent="0.3">
      <c r="A377" s="1">
        <v>370</v>
      </c>
      <c r="B377" s="8"/>
      <c r="C377" s="8">
        <v>6330</v>
      </c>
      <c r="D377" s="8">
        <v>5344</v>
      </c>
      <c r="E377" s="8"/>
      <c r="F377" s="10" t="s">
        <v>248</v>
      </c>
      <c r="G377" s="10"/>
      <c r="H377" s="42"/>
      <c r="I377" s="60">
        <v>0</v>
      </c>
      <c r="J377" s="60"/>
      <c r="K377" s="28"/>
    </row>
    <row r="378" spans="1:12" x14ac:dyDescent="0.3">
      <c r="A378" s="1">
        <v>371</v>
      </c>
      <c r="B378" s="8"/>
      <c r="C378" s="8">
        <v>6330</v>
      </c>
      <c r="D378" s="8">
        <v>5345</v>
      </c>
      <c r="E378" s="8"/>
      <c r="F378" s="10" t="s">
        <v>249</v>
      </c>
      <c r="G378" s="10"/>
      <c r="H378" s="42">
        <v>500000</v>
      </c>
      <c r="I378" s="60">
        <v>3400000</v>
      </c>
      <c r="J378" s="60">
        <v>220146</v>
      </c>
      <c r="K378" s="28">
        <v>500000</v>
      </c>
      <c r="L378" t="s">
        <v>455</v>
      </c>
    </row>
    <row r="379" spans="1:12" x14ac:dyDescent="0.3">
      <c r="A379" s="1">
        <v>372</v>
      </c>
      <c r="B379" s="8"/>
      <c r="C379" s="8">
        <v>6409</v>
      </c>
      <c r="D379" s="8">
        <v>5909</v>
      </c>
      <c r="E379" s="8"/>
      <c r="F379" s="10" t="s">
        <v>250</v>
      </c>
      <c r="G379" s="10"/>
      <c r="H379" s="42"/>
      <c r="I379" s="60">
        <v>0</v>
      </c>
      <c r="J379" s="60"/>
      <c r="K379" s="28"/>
    </row>
    <row r="380" spans="1:12" ht="15" thickBot="1" x14ac:dyDescent="0.35">
      <c r="A380" s="1">
        <v>373</v>
      </c>
      <c r="B380" s="8"/>
      <c r="C380" s="11" t="s">
        <v>251</v>
      </c>
      <c r="D380" s="11"/>
      <c r="E380" s="11"/>
      <c r="F380" s="12"/>
      <c r="G380" s="12"/>
      <c r="H380" s="47">
        <f>SUM(H372:H378)</f>
        <v>3687300</v>
      </c>
      <c r="I380" s="68">
        <f>SUM(I372:I378)-I376</f>
        <v>7957300</v>
      </c>
      <c r="J380" s="68">
        <f>SUM(J372:J378)-J376</f>
        <v>2265736.5099999998</v>
      </c>
      <c r="K380" s="32">
        <f t="shared" ref="K380" si="20">SUM(K372:K378)</f>
        <v>3932600</v>
      </c>
    </row>
    <row r="381" spans="1:12" ht="15" thickTop="1" x14ac:dyDescent="0.3">
      <c r="A381" s="1">
        <v>374</v>
      </c>
      <c r="B381" s="8"/>
      <c r="C381" s="8"/>
      <c r="D381" s="8"/>
      <c r="E381" s="8"/>
      <c r="F381" s="10"/>
      <c r="G381" s="10"/>
      <c r="H381" s="42"/>
      <c r="I381" s="60"/>
      <c r="J381" s="60"/>
      <c r="K381" s="28"/>
    </row>
    <row r="382" spans="1:12" x14ac:dyDescent="0.3">
      <c r="A382" s="1">
        <v>375</v>
      </c>
      <c r="B382" s="3" t="s">
        <v>252</v>
      </c>
      <c r="C382" s="3"/>
      <c r="D382" s="3"/>
      <c r="E382" s="3"/>
      <c r="F382" s="6"/>
      <c r="G382" s="6"/>
      <c r="H382" s="53">
        <f>H380+H368+H299+H292+H268+H213+H195+H157+H142+H116</f>
        <v>41544000</v>
      </c>
      <c r="I382" s="74">
        <f>I380+I368+I299+I292+I268+I213+I195+I157+I142+I116</f>
        <v>52217000</v>
      </c>
      <c r="J382" s="74">
        <f>J380+J368+J299+J292+J268+J213+J195+J157+J142+J116</f>
        <v>30666017.009999998</v>
      </c>
      <c r="K382" s="37">
        <f>K380+K368+K299+K292+K268+K213+K195+K157+K142+K116</f>
        <v>58159400</v>
      </c>
    </row>
    <row r="383" spans="1:12" x14ac:dyDescent="0.3">
      <c r="A383" s="1">
        <v>376</v>
      </c>
      <c r="B383" s="3"/>
      <c r="C383" s="3"/>
      <c r="D383" s="3"/>
      <c r="E383" s="3"/>
      <c r="F383" s="6"/>
      <c r="G383" s="6"/>
      <c r="H383" s="42"/>
      <c r="I383" s="60"/>
      <c r="J383" s="60"/>
      <c r="K383" s="28"/>
    </row>
    <row r="384" spans="1:12" x14ac:dyDescent="0.3">
      <c r="A384" s="1">
        <v>377</v>
      </c>
      <c r="B384" s="8"/>
      <c r="C384" s="8"/>
      <c r="D384" s="8"/>
      <c r="E384" s="8"/>
      <c r="F384" s="10"/>
      <c r="G384" s="10"/>
      <c r="H384" s="42"/>
      <c r="I384" s="60"/>
      <c r="J384" s="60"/>
      <c r="K384" s="28"/>
    </row>
    <row r="385" spans="1:12" x14ac:dyDescent="0.3">
      <c r="A385" s="1">
        <v>378</v>
      </c>
      <c r="B385" s="3" t="s">
        <v>253</v>
      </c>
      <c r="C385" s="3"/>
      <c r="D385" s="3"/>
      <c r="E385" s="21"/>
      <c r="F385" s="6"/>
      <c r="G385" s="6"/>
      <c r="H385" s="42"/>
      <c r="I385" s="60"/>
      <c r="J385" s="60"/>
      <c r="K385" s="28"/>
    </row>
    <row r="386" spans="1:12" x14ac:dyDescent="0.3">
      <c r="A386" s="1">
        <v>379</v>
      </c>
      <c r="B386" s="8" t="s">
        <v>64</v>
      </c>
      <c r="C386" s="8"/>
      <c r="D386" s="8"/>
      <c r="E386" s="8"/>
      <c r="F386" s="10"/>
      <c r="G386" s="10"/>
      <c r="H386" s="42"/>
      <c r="I386" s="60"/>
      <c r="J386" s="60"/>
      <c r="K386" s="28"/>
    </row>
    <row r="387" spans="1:12" x14ac:dyDescent="0.3">
      <c r="A387" s="1">
        <v>380</v>
      </c>
      <c r="B387" s="8"/>
      <c r="C387" s="8">
        <v>3636</v>
      </c>
      <c r="D387" s="8">
        <v>6121</v>
      </c>
      <c r="E387" s="8"/>
      <c r="F387" s="10" t="s">
        <v>425</v>
      </c>
      <c r="G387" s="20"/>
      <c r="H387" s="42">
        <v>0</v>
      </c>
      <c r="I387" s="60">
        <v>2300000</v>
      </c>
      <c r="J387" s="60">
        <v>0</v>
      </c>
      <c r="K387" s="28"/>
      <c r="L387" s="84"/>
    </row>
    <row r="388" spans="1:12" x14ac:dyDescent="0.3">
      <c r="A388" s="1">
        <v>381</v>
      </c>
      <c r="B388" s="8"/>
      <c r="C388" s="8">
        <v>3636</v>
      </c>
      <c r="D388" s="8">
        <v>6130</v>
      </c>
      <c r="E388" s="8"/>
      <c r="F388" s="10" t="s">
        <v>424</v>
      </c>
      <c r="G388" s="20"/>
      <c r="H388" s="42"/>
      <c r="I388" s="60">
        <v>2800000</v>
      </c>
      <c r="J388" s="60">
        <v>0</v>
      </c>
      <c r="K388" s="28"/>
      <c r="L388" s="84"/>
    </row>
    <row r="389" spans="1:12" x14ac:dyDescent="0.3">
      <c r="A389" s="1">
        <v>382</v>
      </c>
      <c r="B389" s="8"/>
      <c r="C389" s="8">
        <v>3636</v>
      </c>
      <c r="D389" s="8">
        <v>6121</v>
      </c>
      <c r="E389" s="8"/>
      <c r="F389" s="10" t="s">
        <v>480</v>
      </c>
      <c r="G389" s="20"/>
      <c r="H389" s="42"/>
      <c r="I389" s="60"/>
      <c r="J389" s="60"/>
      <c r="K389" s="88">
        <v>500000</v>
      </c>
      <c r="L389" s="89" t="s">
        <v>491</v>
      </c>
    </row>
    <row r="390" spans="1:12" x14ac:dyDescent="0.3">
      <c r="A390" s="1">
        <v>383</v>
      </c>
      <c r="B390" s="8"/>
      <c r="C390" s="8">
        <v>3636</v>
      </c>
      <c r="D390" s="8">
        <v>6130</v>
      </c>
      <c r="E390" s="8"/>
      <c r="F390" s="10" t="s">
        <v>255</v>
      </c>
      <c r="G390" s="20" t="s">
        <v>256</v>
      </c>
      <c r="H390" s="42">
        <v>50000</v>
      </c>
      <c r="I390" s="60">
        <v>50000</v>
      </c>
      <c r="J390" s="60">
        <v>1000</v>
      </c>
      <c r="K390" s="28">
        <v>50000</v>
      </c>
      <c r="L390" t="s">
        <v>507</v>
      </c>
    </row>
    <row r="391" spans="1:12" ht="15" thickBot="1" x14ac:dyDescent="0.35">
      <c r="A391" s="1">
        <v>384</v>
      </c>
      <c r="B391" s="8"/>
      <c r="C391" s="11" t="s">
        <v>83</v>
      </c>
      <c r="D391" s="11"/>
      <c r="E391" s="11"/>
      <c r="F391" s="12"/>
      <c r="G391" s="12"/>
      <c r="H391" s="52">
        <f>SUM(H387:H390)</f>
        <v>50000</v>
      </c>
      <c r="I391" s="73">
        <f t="shared" ref="I391:K391" si="21">SUM(I387:I390)</f>
        <v>5150000</v>
      </c>
      <c r="J391" s="73">
        <f t="shared" si="21"/>
        <v>1000</v>
      </c>
      <c r="K391" s="35">
        <f t="shared" si="21"/>
        <v>550000</v>
      </c>
    </row>
    <row r="392" spans="1:12" ht="15" thickTop="1" x14ac:dyDescent="0.3">
      <c r="A392" s="1">
        <v>385</v>
      </c>
      <c r="B392" s="8"/>
      <c r="C392" s="8"/>
      <c r="D392" s="8"/>
      <c r="E392" s="8"/>
      <c r="F392" s="10"/>
      <c r="G392" s="10"/>
      <c r="H392" s="42"/>
      <c r="I392" s="60"/>
      <c r="J392" s="60"/>
      <c r="K392" s="28"/>
    </row>
    <row r="393" spans="1:12" x14ac:dyDescent="0.3">
      <c r="A393" s="1">
        <v>386</v>
      </c>
      <c r="B393" s="8" t="s">
        <v>84</v>
      </c>
      <c r="C393" s="8"/>
      <c r="D393" s="8"/>
      <c r="E393" s="8"/>
      <c r="F393" s="10"/>
      <c r="G393" s="10"/>
      <c r="H393" s="42"/>
      <c r="I393" s="60"/>
      <c r="J393" s="60"/>
      <c r="K393" s="28"/>
    </row>
    <row r="394" spans="1:12" ht="28.8" x14ac:dyDescent="0.3">
      <c r="A394" s="1">
        <v>387</v>
      </c>
      <c r="B394" s="8"/>
      <c r="C394" s="8">
        <v>3722</v>
      </c>
      <c r="D394" s="8">
        <v>6121</v>
      </c>
      <c r="E394" s="8"/>
      <c r="F394" s="10" t="s">
        <v>306</v>
      </c>
      <c r="G394" s="20" t="s">
        <v>73</v>
      </c>
      <c r="H394" s="42">
        <v>260000</v>
      </c>
      <c r="I394" s="60">
        <v>260000</v>
      </c>
      <c r="J394" s="60">
        <v>0</v>
      </c>
      <c r="K394" s="28">
        <v>0</v>
      </c>
      <c r="L394" s="82" t="s">
        <v>380</v>
      </c>
    </row>
    <row r="395" spans="1:12" x14ac:dyDescent="0.3">
      <c r="A395" s="1">
        <v>388</v>
      </c>
      <c r="B395" s="8"/>
      <c r="C395" s="8">
        <v>3723</v>
      </c>
      <c r="D395" s="8">
        <v>6121</v>
      </c>
      <c r="E395" s="8"/>
      <c r="F395" s="10" t="s">
        <v>257</v>
      </c>
      <c r="G395" s="20" t="s">
        <v>73</v>
      </c>
      <c r="H395" s="42">
        <v>90000</v>
      </c>
      <c r="I395" s="60">
        <f>20000+90000</f>
        <v>110000</v>
      </c>
      <c r="J395" s="60">
        <v>0</v>
      </c>
      <c r="K395" s="28">
        <v>0</v>
      </c>
    </row>
    <row r="396" spans="1:12" x14ac:dyDescent="0.3">
      <c r="A396" s="1">
        <v>389</v>
      </c>
      <c r="B396" s="8"/>
      <c r="C396" s="8"/>
      <c r="D396" s="8"/>
      <c r="E396" s="8"/>
      <c r="F396" s="10"/>
      <c r="G396" s="20"/>
      <c r="H396" s="42"/>
      <c r="I396" s="60">
        <v>0</v>
      </c>
      <c r="J396" s="60"/>
      <c r="K396" s="28"/>
    </row>
    <row r="397" spans="1:12" ht="15" thickBot="1" x14ac:dyDescent="0.35">
      <c r="A397" s="1">
        <v>390</v>
      </c>
      <c r="B397" s="8"/>
      <c r="C397" s="11" t="s">
        <v>104</v>
      </c>
      <c r="D397" s="11"/>
      <c r="E397" s="11"/>
      <c r="F397" s="12"/>
      <c r="G397" s="12"/>
      <c r="H397" s="52">
        <f>SUM(H393:H395)</f>
        <v>350000</v>
      </c>
      <c r="I397" s="73">
        <f t="shared" ref="I397:K397" si="22">SUM(I393:I395)</f>
        <v>370000</v>
      </c>
      <c r="J397" s="73">
        <f t="shared" si="22"/>
        <v>0</v>
      </c>
      <c r="K397" s="35">
        <f t="shared" si="22"/>
        <v>0</v>
      </c>
    </row>
    <row r="398" spans="1:12" ht="15" thickTop="1" x14ac:dyDescent="0.3">
      <c r="A398" s="1">
        <v>391</v>
      </c>
      <c r="B398" s="8"/>
      <c r="C398" s="8"/>
      <c r="D398" s="8"/>
      <c r="E398" s="8"/>
      <c r="F398" s="10"/>
      <c r="G398" s="10"/>
      <c r="H398" s="42"/>
      <c r="I398" s="60"/>
      <c r="J398" s="60"/>
      <c r="K398" s="28"/>
    </row>
    <row r="399" spans="1:12" x14ac:dyDescent="0.3">
      <c r="A399" s="1">
        <v>392</v>
      </c>
      <c r="B399" s="8" t="s">
        <v>105</v>
      </c>
      <c r="C399" s="8"/>
      <c r="D399" s="8"/>
      <c r="E399" s="8"/>
      <c r="F399" s="10"/>
      <c r="G399" s="10"/>
      <c r="H399" s="42"/>
      <c r="I399" s="60"/>
      <c r="J399" s="60"/>
      <c r="K399" s="28"/>
    </row>
    <row r="400" spans="1:12" x14ac:dyDescent="0.3">
      <c r="A400" s="1">
        <v>393</v>
      </c>
      <c r="B400" s="8"/>
      <c r="C400" s="8"/>
      <c r="D400" s="8"/>
      <c r="E400" s="8"/>
      <c r="F400" s="10"/>
      <c r="G400" s="10"/>
      <c r="H400" s="42"/>
      <c r="I400" s="60"/>
      <c r="J400" s="60"/>
      <c r="K400" s="28"/>
    </row>
    <row r="401" spans="1:12" x14ac:dyDescent="0.3">
      <c r="A401" s="1">
        <v>394</v>
      </c>
      <c r="B401" s="8"/>
      <c r="C401" s="8">
        <v>2221</v>
      </c>
      <c r="D401" s="8">
        <v>6121</v>
      </c>
      <c r="E401" s="8"/>
      <c r="F401" s="10" t="s">
        <v>344</v>
      </c>
      <c r="G401" s="20"/>
      <c r="H401" s="42"/>
      <c r="I401" s="60">
        <v>260000</v>
      </c>
      <c r="J401" s="60">
        <v>11495</v>
      </c>
      <c r="K401" s="28">
        <v>0</v>
      </c>
      <c r="L401" t="s">
        <v>502</v>
      </c>
    </row>
    <row r="402" spans="1:12" x14ac:dyDescent="0.3">
      <c r="A402" s="1">
        <v>395</v>
      </c>
      <c r="B402" s="8"/>
      <c r="C402" s="8"/>
      <c r="D402" s="8"/>
      <c r="E402" s="8"/>
      <c r="F402" s="10"/>
      <c r="G402" s="10"/>
      <c r="H402" s="42"/>
      <c r="I402" s="60">
        <v>0</v>
      </c>
      <c r="J402" s="60">
        <v>0</v>
      </c>
      <c r="K402" s="28"/>
    </row>
    <row r="403" spans="1:12" ht="15" thickBot="1" x14ac:dyDescent="0.35">
      <c r="A403" s="1">
        <v>396</v>
      </c>
      <c r="B403" s="8"/>
      <c r="C403" s="11" t="s">
        <v>112</v>
      </c>
      <c r="D403" s="11"/>
      <c r="E403" s="11"/>
      <c r="F403" s="12"/>
      <c r="G403" s="12"/>
      <c r="H403" s="52">
        <f>SUM(H401:H402)</f>
        <v>0</v>
      </c>
      <c r="I403" s="73">
        <f>SUM(I401:I402)</f>
        <v>260000</v>
      </c>
      <c r="J403" s="73">
        <f t="shared" ref="J403:K403" si="23">SUM(J401:J402)</f>
        <v>11495</v>
      </c>
      <c r="K403" s="35">
        <f t="shared" si="23"/>
        <v>0</v>
      </c>
    </row>
    <row r="404" spans="1:12" ht="15" thickTop="1" x14ac:dyDescent="0.3">
      <c r="A404" s="1">
        <v>397</v>
      </c>
      <c r="B404" s="8"/>
      <c r="C404" s="8"/>
      <c r="D404" s="8"/>
      <c r="E404" s="8"/>
      <c r="F404" s="10"/>
      <c r="G404" s="10"/>
      <c r="H404" s="42"/>
      <c r="I404" s="60"/>
      <c r="J404" s="60"/>
      <c r="K404" s="28"/>
    </row>
    <row r="405" spans="1:12" x14ac:dyDescent="0.3">
      <c r="A405" s="1">
        <v>398</v>
      </c>
      <c r="B405" s="8" t="s">
        <v>113</v>
      </c>
      <c r="C405" s="8"/>
      <c r="D405" s="8"/>
      <c r="E405" s="8"/>
      <c r="F405" s="10"/>
      <c r="G405" s="10"/>
      <c r="H405" s="42"/>
      <c r="I405" s="60"/>
      <c r="J405" s="60"/>
      <c r="K405" s="28"/>
    </row>
    <row r="406" spans="1:12" x14ac:dyDescent="0.3">
      <c r="A406" s="1">
        <v>399</v>
      </c>
      <c r="B406" s="8"/>
      <c r="C406" s="8">
        <v>3113</v>
      </c>
      <c r="D406" s="8">
        <v>6121</v>
      </c>
      <c r="E406" s="8"/>
      <c r="F406" s="10" t="s">
        <v>258</v>
      </c>
      <c r="G406" s="20" t="s">
        <v>308</v>
      </c>
      <c r="H406" s="42">
        <v>10000000</v>
      </c>
      <c r="I406" s="60">
        <f>42455500+10449000-6900000</f>
        <v>46004500</v>
      </c>
      <c r="J406" s="60">
        <v>16900838.120000001</v>
      </c>
      <c r="K406" s="28">
        <v>3000000</v>
      </c>
      <c r="L406" t="s">
        <v>383</v>
      </c>
    </row>
    <row r="407" spans="1:12" x14ac:dyDescent="0.3">
      <c r="A407" s="1">
        <v>400</v>
      </c>
      <c r="B407" s="8"/>
      <c r="C407" s="8">
        <v>3113</v>
      </c>
      <c r="D407" s="8">
        <v>6122</v>
      </c>
      <c r="E407" s="8"/>
      <c r="F407" s="10" t="s">
        <v>258</v>
      </c>
      <c r="G407" s="20"/>
      <c r="H407" s="42"/>
      <c r="I407" s="60"/>
      <c r="J407" s="60"/>
      <c r="K407" s="88">
        <v>0</v>
      </c>
      <c r="L407" s="89" t="s">
        <v>495</v>
      </c>
    </row>
    <row r="408" spans="1:12" x14ac:dyDescent="0.3">
      <c r="A408" s="1">
        <v>401</v>
      </c>
      <c r="B408" s="8"/>
      <c r="C408" s="8">
        <v>3113</v>
      </c>
      <c r="D408" s="8">
        <v>6121</v>
      </c>
      <c r="E408" s="8"/>
      <c r="F408" s="10" t="s">
        <v>474</v>
      </c>
      <c r="G408" s="20"/>
      <c r="H408" s="42"/>
      <c r="I408" s="60"/>
      <c r="J408" s="60"/>
      <c r="K408" s="88">
        <v>350000</v>
      </c>
      <c r="L408" s="89" t="s">
        <v>496</v>
      </c>
    </row>
    <row r="409" spans="1:12" x14ac:dyDescent="0.3">
      <c r="A409" s="1">
        <v>402</v>
      </c>
      <c r="B409" s="8"/>
      <c r="C409" s="8">
        <v>3113</v>
      </c>
      <c r="D409" s="8">
        <v>6121</v>
      </c>
      <c r="E409" s="8"/>
      <c r="F409" s="10" t="s">
        <v>478</v>
      </c>
      <c r="G409" s="20"/>
      <c r="H409" s="42"/>
      <c r="I409" s="60"/>
      <c r="J409" s="60"/>
      <c r="K409" s="88">
        <v>3000000</v>
      </c>
      <c r="L409" s="89" t="s">
        <v>494</v>
      </c>
    </row>
    <row r="410" spans="1:12" ht="28.8" x14ac:dyDescent="0.3">
      <c r="A410" s="1">
        <v>403</v>
      </c>
      <c r="B410" s="8"/>
      <c r="C410" s="8">
        <v>3113</v>
      </c>
      <c r="D410" s="8">
        <v>6122</v>
      </c>
      <c r="E410" s="8"/>
      <c r="F410" s="15" t="s">
        <v>475</v>
      </c>
      <c r="G410" s="20"/>
      <c r="H410" s="42"/>
      <c r="I410" s="60"/>
      <c r="J410" s="60"/>
      <c r="K410" s="88">
        <v>100000</v>
      </c>
      <c r="L410" s="87" t="s">
        <v>493</v>
      </c>
    </row>
    <row r="411" spans="1:12" x14ac:dyDescent="0.3">
      <c r="A411" s="1">
        <v>404</v>
      </c>
      <c r="B411" s="8"/>
      <c r="C411" s="8">
        <v>3113</v>
      </c>
      <c r="D411" s="8">
        <v>6121</v>
      </c>
      <c r="E411" s="8"/>
      <c r="F411" s="10" t="s">
        <v>387</v>
      </c>
      <c r="G411" s="20"/>
      <c r="H411" s="60"/>
      <c r="I411" s="60"/>
      <c r="J411" s="60"/>
      <c r="K411" s="88">
        <v>260000</v>
      </c>
      <c r="L411" s="89" t="s">
        <v>503</v>
      </c>
    </row>
    <row r="412" spans="1:12" x14ac:dyDescent="0.3">
      <c r="A412" s="1">
        <v>405</v>
      </c>
      <c r="B412" s="8"/>
      <c r="C412" s="8">
        <v>3111</v>
      </c>
      <c r="D412" s="8">
        <v>6122</v>
      </c>
      <c r="E412" s="8"/>
      <c r="F412" s="10" t="s">
        <v>476</v>
      </c>
      <c r="G412" s="20"/>
      <c r="H412" s="60"/>
      <c r="I412" s="60"/>
      <c r="J412" s="60"/>
      <c r="K412" s="88">
        <v>0</v>
      </c>
      <c r="L412" s="89" t="s">
        <v>492</v>
      </c>
    </row>
    <row r="413" spans="1:12" x14ac:dyDescent="0.3">
      <c r="A413" s="1">
        <v>406</v>
      </c>
      <c r="B413" s="8"/>
      <c r="C413" s="8">
        <v>3111</v>
      </c>
      <c r="D413" s="8">
        <v>6121</v>
      </c>
      <c r="E413" s="8"/>
      <c r="F413" s="10" t="s">
        <v>259</v>
      </c>
      <c r="G413" s="20"/>
      <c r="H413" s="48">
        <v>250000</v>
      </c>
      <c r="I413" s="69">
        <v>10250000</v>
      </c>
      <c r="J413" s="69"/>
      <c r="K413" s="28">
        <v>250000</v>
      </c>
      <c r="L413" s="84"/>
    </row>
    <row r="414" spans="1:12" x14ac:dyDescent="0.3">
      <c r="A414" s="1">
        <v>407</v>
      </c>
      <c r="B414" s="8"/>
      <c r="C414" s="8">
        <v>3421</v>
      </c>
      <c r="D414" s="8">
        <v>6322</v>
      </c>
      <c r="E414" s="8"/>
      <c r="F414" s="10" t="s">
        <v>339</v>
      </c>
      <c r="G414" s="20"/>
      <c r="H414" s="42">
        <v>0</v>
      </c>
      <c r="I414" s="60">
        <v>1800000</v>
      </c>
      <c r="J414" s="60">
        <v>1798354.92</v>
      </c>
      <c r="K414" s="28">
        <v>0</v>
      </c>
    </row>
    <row r="415" spans="1:12" ht="28.8" x14ac:dyDescent="0.3">
      <c r="A415" s="1">
        <v>408</v>
      </c>
      <c r="B415" s="8"/>
      <c r="C415" s="8">
        <v>3412</v>
      </c>
      <c r="D415" s="8">
        <v>6121</v>
      </c>
      <c r="E415" s="8"/>
      <c r="F415" s="10" t="s">
        <v>260</v>
      </c>
      <c r="G415" s="20" t="s">
        <v>254</v>
      </c>
      <c r="H415" s="48">
        <v>1500000</v>
      </c>
      <c r="I415" s="69">
        <v>1500000</v>
      </c>
      <c r="J415" s="69">
        <v>70700</v>
      </c>
      <c r="K415" s="28">
        <v>2500000</v>
      </c>
      <c r="L415" s="87" t="s">
        <v>497</v>
      </c>
    </row>
    <row r="416" spans="1:12" x14ac:dyDescent="0.3">
      <c r="A416" s="1">
        <v>409</v>
      </c>
      <c r="B416" s="8"/>
      <c r="C416" s="8">
        <v>3421</v>
      </c>
      <c r="D416" s="8">
        <v>6122</v>
      </c>
      <c r="E416" s="8"/>
      <c r="F416" s="10" t="s">
        <v>261</v>
      </c>
      <c r="H416" s="42"/>
      <c r="I416" s="60">
        <v>0</v>
      </c>
      <c r="J416" s="60"/>
      <c r="K416" s="28">
        <v>200000</v>
      </c>
      <c r="L416" t="s">
        <v>368</v>
      </c>
    </row>
    <row r="417" spans="1:11" ht="15" thickBot="1" x14ac:dyDescent="0.35">
      <c r="A417" s="1">
        <v>410</v>
      </c>
      <c r="B417" s="8"/>
      <c r="C417" s="11" t="s">
        <v>135</v>
      </c>
      <c r="D417" s="11"/>
      <c r="E417" s="11"/>
      <c r="F417" s="12"/>
      <c r="G417" s="12"/>
      <c r="H417" s="52">
        <f>SUM(H406:H416)</f>
        <v>11750000</v>
      </c>
      <c r="I417" s="73">
        <f t="shared" ref="I417:K417" si="24">SUM(I406:I416)</f>
        <v>59554500</v>
      </c>
      <c r="J417" s="73">
        <f t="shared" si="24"/>
        <v>18769893.039999999</v>
      </c>
      <c r="K417" s="35">
        <f t="shared" si="24"/>
        <v>9660000</v>
      </c>
    </row>
    <row r="418" spans="1:11" ht="15" thickTop="1" x14ac:dyDescent="0.3">
      <c r="A418" s="1">
        <v>411</v>
      </c>
      <c r="B418" s="8"/>
      <c r="C418" s="8"/>
      <c r="D418" s="8"/>
      <c r="E418" s="8"/>
      <c r="F418" s="10"/>
      <c r="G418" s="10"/>
      <c r="H418" s="42"/>
      <c r="I418" s="60"/>
      <c r="J418" s="60"/>
      <c r="K418" s="28"/>
    </row>
    <row r="419" spans="1:11" x14ac:dyDescent="0.3">
      <c r="A419" s="1">
        <v>412</v>
      </c>
      <c r="B419" s="8" t="s">
        <v>262</v>
      </c>
      <c r="C419" s="8"/>
      <c r="D419" s="8"/>
      <c r="E419" s="8"/>
      <c r="F419" s="10"/>
      <c r="G419" s="10"/>
      <c r="H419" s="42"/>
      <c r="I419" s="60"/>
      <c r="J419" s="60"/>
      <c r="K419" s="28"/>
    </row>
    <row r="420" spans="1:11" x14ac:dyDescent="0.3">
      <c r="A420" s="1">
        <v>413</v>
      </c>
      <c r="B420" s="8"/>
      <c r="C420" s="8">
        <v>3613</v>
      </c>
      <c r="D420" s="8">
        <v>6121</v>
      </c>
      <c r="E420" s="8"/>
      <c r="F420" s="22"/>
      <c r="G420" s="20"/>
      <c r="H420" s="42">
        <v>0</v>
      </c>
      <c r="I420" s="60">
        <v>0</v>
      </c>
      <c r="J420" s="60">
        <v>0</v>
      </c>
      <c r="K420" s="28">
        <v>0</v>
      </c>
    </row>
    <row r="421" spans="1:11" ht="15" thickBot="1" x14ac:dyDescent="0.35">
      <c r="A421" s="1">
        <v>414</v>
      </c>
      <c r="B421" s="8"/>
      <c r="C421" s="11" t="s">
        <v>183</v>
      </c>
      <c r="D421" s="11"/>
      <c r="E421" s="11"/>
      <c r="F421" s="12"/>
      <c r="G421" s="12"/>
      <c r="H421" s="44">
        <f>SUM(H420)</f>
        <v>0</v>
      </c>
      <c r="I421" s="65">
        <f t="shared" ref="I421:K421" si="25">SUM(I420)</f>
        <v>0</v>
      </c>
      <c r="J421" s="65">
        <f t="shared" si="25"/>
        <v>0</v>
      </c>
      <c r="K421" s="29">
        <f t="shared" si="25"/>
        <v>0</v>
      </c>
    </row>
    <row r="422" spans="1:11" ht="15" thickTop="1" x14ac:dyDescent="0.3">
      <c r="A422" s="1">
        <v>415</v>
      </c>
      <c r="B422" s="8"/>
      <c r="C422" s="8"/>
      <c r="D422" s="8"/>
      <c r="E422" s="8"/>
      <c r="F422" s="10"/>
      <c r="G422" s="10"/>
      <c r="H422" s="42"/>
      <c r="I422" s="60"/>
      <c r="J422" s="60"/>
      <c r="K422" s="28"/>
    </row>
    <row r="423" spans="1:11" x14ac:dyDescent="0.3">
      <c r="A423" s="1">
        <v>416</v>
      </c>
      <c r="B423" s="8" t="s">
        <v>263</v>
      </c>
      <c r="C423" s="8"/>
      <c r="D423" s="8"/>
      <c r="E423" s="8"/>
      <c r="F423" s="10"/>
      <c r="G423" s="10"/>
      <c r="H423" s="42"/>
      <c r="I423" s="60"/>
      <c r="J423" s="60"/>
      <c r="K423" s="28"/>
    </row>
    <row r="424" spans="1:11" x14ac:dyDescent="0.3">
      <c r="A424" s="1">
        <v>417</v>
      </c>
      <c r="B424" s="8"/>
      <c r="C424" s="8">
        <v>3412</v>
      </c>
      <c r="D424" s="8">
        <v>6121</v>
      </c>
      <c r="E424" s="8"/>
      <c r="F424" s="10" t="s">
        <v>264</v>
      </c>
      <c r="G424" s="10"/>
      <c r="H424" s="42">
        <v>45100</v>
      </c>
      <c r="I424" s="60">
        <v>45100</v>
      </c>
      <c r="J424" s="60">
        <v>0</v>
      </c>
      <c r="K424" s="28">
        <v>45100</v>
      </c>
    </row>
    <row r="425" spans="1:11" x14ac:dyDescent="0.3">
      <c r="A425" s="1">
        <v>418</v>
      </c>
      <c r="B425" s="8"/>
      <c r="C425" s="8">
        <v>3421</v>
      </c>
      <c r="D425" s="8">
        <v>6121</v>
      </c>
      <c r="E425" s="8"/>
      <c r="F425" s="10" t="s">
        <v>265</v>
      </c>
      <c r="G425" s="20" t="s">
        <v>254</v>
      </c>
      <c r="H425" s="42">
        <v>1200000</v>
      </c>
      <c r="I425" s="60">
        <v>1200000</v>
      </c>
      <c r="J425" s="60">
        <v>963973.96</v>
      </c>
      <c r="K425" s="28">
        <v>0</v>
      </c>
    </row>
    <row r="426" spans="1:11" ht="27" x14ac:dyDescent="0.3">
      <c r="A426" s="1">
        <v>419</v>
      </c>
      <c r="B426" s="8"/>
      <c r="C426" s="8">
        <v>3421</v>
      </c>
      <c r="D426" s="8">
        <v>6122</v>
      </c>
      <c r="E426" s="8"/>
      <c r="F426" s="15" t="s">
        <v>338</v>
      </c>
      <c r="G426" s="20"/>
      <c r="H426" s="42"/>
      <c r="I426" s="60">
        <v>47000</v>
      </c>
      <c r="J426" s="60">
        <v>0</v>
      </c>
      <c r="K426" s="28">
        <v>0</v>
      </c>
    </row>
    <row r="427" spans="1:11" ht="15" thickBot="1" x14ac:dyDescent="0.35">
      <c r="A427" s="1">
        <v>420</v>
      </c>
      <c r="B427" s="8"/>
      <c r="C427" s="11" t="s">
        <v>183</v>
      </c>
      <c r="D427" s="11"/>
      <c r="E427" s="11"/>
      <c r="F427" s="12"/>
      <c r="G427" s="12"/>
      <c r="H427" s="52">
        <f>SUM(H424:H426)</f>
        <v>1245100</v>
      </c>
      <c r="I427" s="73">
        <f t="shared" ref="I427:K427" si="26">SUM(I424:I426)</f>
        <v>1292100</v>
      </c>
      <c r="J427" s="73">
        <f t="shared" si="26"/>
        <v>963973.96</v>
      </c>
      <c r="K427" s="35">
        <f t="shared" si="26"/>
        <v>45100</v>
      </c>
    </row>
    <row r="428" spans="1:11" ht="15" thickTop="1" x14ac:dyDescent="0.3">
      <c r="A428" s="1">
        <v>421</v>
      </c>
      <c r="B428" s="8"/>
      <c r="C428" s="8"/>
      <c r="D428" s="8"/>
      <c r="E428" s="8"/>
      <c r="F428" s="10"/>
      <c r="G428" s="10"/>
      <c r="H428" s="42"/>
      <c r="I428" s="60"/>
      <c r="J428" s="60"/>
      <c r="K428" s="28"/>
    </row>
    <row r="429" spans="1:11" x14ac:dyDescent="0.3">
      <c r="A429" s="1">
        <v>422</v>
      </c>
      <c r="B429" s="8" t="s">
        <v>266</v>
      </c>
      <c r="C429" s="8"/>
      <c r="D429" s="8"/>
      <c r="E429" s="8"/>
      <c r="F429" s="10"/>
      <c r="G429" s="10"/>
      <c r="H429" s="42"/>
      <c r="I429" s="60"/>
      <c r="J429" s="60"/>
      <c r="K429" s="28"/>
    </row>
    <row r="430" spans="1:11" x14ac:dyDescent="0.3">
      <c r="A430" s="1">
        <v>423</v>
      </c>
      <c r="B430" s="8"/>
      <c r="C430" s="8">
        <v>5512</v>
      </c>
      <c r="D430" s="8">
        <v>6121</v>
      </c>
      <c r="E430" s="8"/>
      <c r="F430" s="10"/>
      <c r="G430" s="20"/>
      <c r="H430" s="42">
        <v>0</v>
      </c>
      <c r="I430" s="60">
        <v>0</v>
      </c>
      <c r="J430" s="60">
        <v>0</v>
      </c>
      <c r="K430" s="28">
        <v>0</v>
      </c>
    </row>
    <row r="431" spans="1:11" ht="15" thickBot="1" x14ac:dyDescent="0.35">
      <c r="A431" s="1">
        <v>424</v>
      </c>
      <c r="B431" s="8"/>
      <c r="C431" s="11" t="s">
        <v>267</v>
      </c>
      <c r="D431" s="11"/>
      <c r="E431" s="11"/>
      <c r="F431" s="12"/>
      <c r="G431" s="12"/>
      <c r="H431" s="52">
        <f>SUM(H430:H430)</f>
        <v>0</v>
      </c>
      <c r="I431" s="73">
        <f t="shared" ref="I431:K431" si="27">SUM(I430:I430)</f>
        <v>0</v>
      </c>
      <c r="J431" s="73">
        <f t="shared" si="27"/>
        <v>0</v>
      </c>
      <c r="K431" s="35">
        <f t="shared" si="27"/>
        <v>0</v>
      </c>
    </row>
    <row r="432" spans="1:11" ht="15" thickTop="1" x14ac:dyDescent="0.3">
      <c r="A432" s="1">
        <v>425</v>
      </c>
      <c r="B432" s="8"/>
      <c r="C432" s="8"/>
      <c r="D432" s="8"/>
      <c r="E432" s="8"/>
      <c r="F432" s="10"/>
      <c r="G432" s="10"/>
      <c r="H432" s="42"/>
      <c r="I432" s="60"/>
      <c r="J432" s="60"/>
      <c r="K432" s="28"/>
    </row>
    <row r="433" spans="1:12" x14ac:dyDescent="0.3">
      <c r="A433" s="1">
        <v>426</v>
      </c>
      <c r="B433" s="8"/>
      <c r="C433" s="8"/>
      <c r="D433" s="8"/>
      <c r="E433" s="8"/>
      <c r="F433" s="10"/>
      <c r="G433" s="10"/>
      <c r="H433" s="42"/>
      <c r="I433" s="60"/>
      <c r="J433" s="60"/>
      <c r="K433" s="28"/>
    </row>
    <row r="434" spans="1:12" x14ac:dyDescent="0.3">
      <c r="A434" s="1">
        <v>427</v>
      </c>
      <c r="B434" s="8" t="s">
        <v>268</v>
      </c>
      <c r="C434" s="8"/>
      <c r="D434" s="8"/>
      <c r="E434" s="8"/>
      <c r="F434" s="10"/>
      <c r="G434" s="10"/>
      <c r="H434" s="42"/>
      <c r="I434" s="60"/>
      <c r="J434" s="60"/>
      <c r="K434" s="28"/>
    </row>
    <row r="435" spans="1:12" x14ac:dyDescent="0.3">
      <c r="A435" s="1">
        <v>428</v>
      </c>
      <c r="B435" s="8"/>
      <c r="C435" s="8"/>
      <c r="D435" s="8"/>
      <c r="E435" s="8"/>
      <c r="F435" s="10"/>
      <c r="G435" s="10"/>
      <c r="H435" s="42"/>
      <c r="I435" s="60"/>
      <c r="J435" s="60"/>
      <c r="K435" s="28"/>
    </row>
    <row r="436" spans="1:12" x14ac:dyDescent="0.3">
      <c r="A436" s="1">
        <v>429</v>
      </c>
      <c r="B436" s="8"/>
      <c r="C436" s="8">
        <v>3639</v>
      </c>
      <c r="D436" s="8">
        <v>6122</v>
      </c>
      <c r="E436" s="8"/>
      <c r="F436" s="10" t="s">
        <v>498</v>
      </c>
      <c r="G436" s="20"/>
      <c r="H436" s="42">
        <v>0</v>
      </c>
      <c r="I436" s="60">
        <v>0</v>
      </c>
      <c r="J436" s="60">
        <v>0</v>
      </c>
      <c r="K436" s="28">
        <v>500000</v>
      </c>
      <c r="L436" t="s">
        <v>377</v>
      </c>
    </row>
    <row r="437" spans="1:12" x14ac:dyDescent="0.3">
      <c r="A437" s="1">
        <v>430</v>
      </c>
      <c r="B437" s="8"/>
      <c r="C437" s="8">
        <v>3639</v>
      </c>
      <c r="D437" s="8">
        <v>6121</v>
      </c>
      <c r="E437" s="8"/>
      <c r="F437" s="10" t="s">
        <v>343</v>
      </c>
      <c r="G437" s="10"/>
      <c r="H437" s="42">
        <v>0</v>
      </c>
      <c r="I437" s="60">
        <v>60000</v>
      </c>
      <c r="J437" s="60">
        <v>0</v>
      </c>
      <c r="K437" s="28">
        <v>0</v>
      </c>
    </row>
    <row r="438" spans="1:12" x14ac:dyDescent="0.3">
      <c r="A438" s="1">
        <v>431</v>
      </c>
      <c r="B438" s="8"/>
      <c r="C438" s="8">
        <v>3612</v>
      </c>
      <c r="D438" s="8">
        <v>6202</v>
      </c>
      <c r="E438" s="8"/>
      <c r="F438" s="10" t="s">
        <v>269</v>
      </c>
      <c r="G438" s="20" t="s">
        <v>73</v>
      </c>
      <c r="H438" s="42">
        <v>2800000</v>
      </c>
      <c r="I438" s="60">
        <f>2800000-380000</f>
        <v>2420000</v>
      </c>
      <c r="J438" s="60">
        <v>2415150</v>
      </c>
      <c r="K438" s="28">
        <v>0</v>
      </c>
    </row>
    <row r="439" spans="1:12" x14ac:dyDescent="0.3">
      <c r="A439" s="1">
        <v>432</v>
      </c>
      <c r="B439" s="8"/>
      <c r="C439" s="8">
        <v>3612</v>
      </c>
      <c r="D439" s="8">
        <v>6122</v>
      </c>
      <c r="E439" s="8"/>
      <c r="F439" s="10" t="s">
        <v>423</v>
      </c>
      <c r="G439" s="20" t="s">
        <v>73</v>
      </c>
      <c r="H439" s="42">
        <v>0</v>
      </c>
      <c r="I439" s="60">
        <f>380000</f>
        <v>380000</v>
      </c>
      <c r="J439" s="60">
        <v>77156</v>
      </c>
      <c r="K439" s="28">
        <v>0</v>
      </c>
    </row>
    <row r="440" spans="1:12" ht="15" thickBot="1" x14ac:dyDescent="0.35">
      <c r="A440" s="1">
        <v>433</v>
      </c>
      <c r="B440" s="8"/>
      <c r="C440" s="11" t="s">
        <v>204</v>
      </c>
      <c r="D440" s="11"/>
      <c r="E440" s="11"/>
      <c r="F440" s="12"/>
      <c r="G440" s="12"/>
      <c r="H440" s="52">
        <f>SUM(H435:H438)</f>
        <v>2800000</v>
      </c>
      <c r="I440" s="73">
        <f>SUM(I435:I439)</f>
        <v>2860000</v>
      </c>
      <c r="J440" s="73">
        <f>SUM(J435:J439)</f>
        <v>2492306</v>
      </c>
      <c r="K440" s="35">
        <f>SUM(K435:K439)</f>
        <v>500000</v>
      </c>
    </row>
    <row r="441" spans="1:12" ht="15" thickTop="1" x14ac:dyDescent="0.3">
      <c r="A441" s="1">
        <v>434</v>
      </c>
      <c r="B441" s="8"/>
      <c r="C441" s="8"/>
      <c r="D441" s="8"/>
      <c r="E441" s="8"/>
      <c r="F441" s="10"/>
      <c r="G441" s="10"/>
      <c r="H441" s="42"/>
      <c r="I441" s="60"/>
      <c r="J441" s="60"/>
      <c r="K441" s="28"/>
    </row>
    <row r="442" spans="1:12" x14ac:dyDescent="0.3">
      <c r="A442" s="1">
        <v>435</v>
      </c>
      <c r="B442" s="8" t="s">
        <v>270</v>
      </c>
      <c r="C442" s="8"/>
      <c r="D442" s="8"/>
      <c r="E442" s="8"/>
      <c r="F442" s="10"/>
      <c r="G442" s="10"/>
      <c r="H442" s="42"/>
      <c r="I442" s="60"/>
      <c r="J442" s="60"/>
      <c r="K442" s="28"/>
    </row>
    <row r="443" spans="1:12" x14ac:dyDescent="0.3">
      <c r="A443" s="1">
        <v>436</v>
      </c>
      <c r="B443" s="8"/>
      <c r="C443" s="8">
        <v>6171</v>
      </c>
      <c r="D443" s="8">
        <v>6122</v>
      </c>
      <c r="E443" s="8"/>
      <c r="F443" s="10" t="s">
        <v>271</v>
      </c>
      <c r="G443" s="20" t="s">
        <v>73</v>
      </c>
      <c r="H443" s="42">
        <v>0</v>
      </c>
      <c r="I443" s="60">
        <v>0</v>
      </c>
      <c r="J443" s="60">
        <v>0</v>
      </c>
      <c r="K443" s="28">
        <v>500000</v>
      </c>
      <c r="L443" t="s">
        <v>384</v>
      </c>
    </row>
    <row r="444" spans="1:12" ht="43.2" x14ac:dyDescent="0.3">
      <c r="A444" s="1">
        <v>437</v>
      </c>
      <c r="B444" s="8"/>
      <c r="C444" s="8">
        <v>6171</v>
      </c>
      <c r="D444" s="8">
        <v>6123</v>
      </c>
      <c r="E444" s="8"/>
      <c r="F444" s="10" t="s">
        <v>303</v>
      </c>
      <c r="G444" s="10"/>
      <c r="H444" s="42">
        <v>0</v>
      </c>
      <c r="I444" s="60">
        <f>100000+1800000</f>
        <v>1900000</v>
      </c>
      <c r="J444" s="60">
        <v>77938.52</v>
      </c>
      <c r="K444" s="28">
        <f>1800000</f>
        <v>1800000</v>
      </c>
      <c r="L444" s="86" t="s">
        <v>473</v>
      </c>
    </row>
    <row r="445" spans="1:12" ht="15" thickBot="1" x14ac:dyDescent="0.35">
      <c r="A445" s="1">
        <v>438</v>
      </c>
      <c r="B445" s="8"/>
      <c r="C445" s="11" t="s">
        <v>272</v>
      </c>
      <c r="D445" s="11"/>
      <c r="E445" s="11"/>
      <c r="F445" s="12"/>
      <c r="G445" s="12"/>
      <c r="H445" s="52">
        <f>SUM(H443:H444)</f>
        <v>0</v>
      </c>
      <c r="I445" s="73">
        <f t="shared" ref="I445:K445" si="28">SUM(I443:I444)</f>
        <v>1900000</v>
      </c>
      <c r="J445" s="73">
        <f t="shared" si="28"/>
        <v>77938.52</v>
      </c>
      <c r="K445" s="35">
        <f t="shared" si="28"/>
        <v>2300000</v>
      </c>
    </row>
    <row r="446" spans="1:12" ht="15" thickTop="1" x14ac:dyDescent="0.3">
      <c r="A446" s="1">
        <v>439</v>
      </c>
      <c r="B446" s="8"/>
      <c r="C446" s="8"/>
      <c r="D446" s="8"/>
      <c r="E446" s="8"/>
      <c r="F446" s="10"/>
      <c r="G446" s="10"/>
      <c r="H446" s="42"/>
      <c r="I446" s="60"/>
      <c r="J446" s="60"/>
      <c r="K446" s="28"/>
    </row>
    <row r="447" spans="1:12" x14ac:dyDescent="0.3">
      <c r="A447" s="1">
        <v>440</v>
      </c>
      <c r="B447" s="3" t="s">
        <v>273</v>
      </c>
      <c r="C447" s="3"/>
      <c r="D447" s="3"/>
      <c r="E447" s="3"/>
      <c r="F447" s="6"/>
      <c r="G447" s="6"/>
      <c r="H447" s="54">
        <f>H445+H440+H431+H427+H421+H417+H403+H397+H391</f>
        <v>16195100</v>
      </c>
      <c r="I447" s="75">
        <f>I445+I440+I431+I427+I421+I417+I403+I397+I391+I376</f>
        <v>81386600</v>
      </c>
      <c r="J447" s="75">
        <f>J445+J440+J431+J427+J421+J417+J403+J397+J391+J376</f>
        <v>32316606.52</v>
      </c>
      <c r="K447" s="40">
        <f t="shared" ref="K447" si="29">K445+K440+K431+K427+K421+K417+K403+K397+K391</f>
        <v>13055100</v>
      </c>
    </row>
    <row r="448" spans="1:12" x14ac:dyDescent="0.3">
      <c r="A448" s="1">
        <v>441</v>
      </c>
      <c r="B448" s="8"/>
      <c r="C448" s="8"/>
      <c r="D448" s="8"/>
      <c r="E448" s="8"/>
      <c r="F448" s="10"/>
      <c r="G448" s="10"/>
      <c r="H448" s="42"/>
      <c r="I448" s="60"/>
      <c r="J448" s="60"/>
      <c r="K448" s="28"/>
    </row>
    <row r="449" spans="1:11" ht="15" thickBot="1" x14ac:dyDescent="0.35">
      <c r="A449" s="1">
        <v>442</v>
      </c>
      <c r="B449" s="3"/>
      <c r="C449" s="17" t="s">
        <v>274</v>
      </c>
      <c r="D449" s="17"/>
      <c r="E449" s="17"/>
      <c r="F449" s="18"/>
      <c r="G449" s="12"/>
      <c r="H449" s="55">
        <f>H447+H382</f>
        <v>57739100</v>
      </c>
      <c r="I449" s="76">
        <f t="shared" ref="I449:K449" si="30">I447+I382</f>
        <v>133603600</v>
      </c>
      <c r="J449" s="76">
        <f t="shared" si="30"/>
        <v>62982623.530000001</v>
      </c>
      <c r="K449" s="38">
        <f t="shared" si="30"/>
        <v>71214500</v>
      </c>
    </row>
    <row r="450" spans="1:11" ht="15.6" thickTop="1" thickBot="1" x14ac:dyDescent="0.35">
      <c r="A450" s="1">
        <v>443</v>
      </c>
      <c r="B450" s="3"/>
      <c r="C450" s="23" t="s">
        <v>275</v>
      </c>
      <c r="D450" s="23"/>
      <c r="E450" s="23"/>
      <c r="F450" s="24"/>
      <c r="G450" s="12"/>
      <c r="H450" s="56">
        <f>H88</f>
        <v>57739100</v>
      </c>
      <c r="I450" s="63">
        <f>I88</f>
        <v>95186500</v>
      </c>
      <c r="J450" s="63">
        <f>J88</f>
        <v>89578085.539999992</v>
      </c>
      <c r="K450" s="39">
        <f>K88</f>
        <v>71214500</v>
      </c>
    </row>
    <row r="451" spans="1:11" ht="15.6" thickTop="1" thickBot="1" x14ac:dyDescent="0.35">
      <c r="A451" s="1">
        <v>444</v>
      </c>
      <c r="B451" s="3"/>
      <c r="C451" s="17" t="s">
        <v>276</v>
      </c>
      <c r="D451" s="17"/>
      <c r="E451" s="17"/>
      <c r="F451" s="18"/>
      <c r="G451" s="12"/>
      <c r="H451" s="55">
        <f>H450-H449</f>
        <v>0</v>
      </c>
      <c r="I451" s="76">
        <f t="shared" ref="I451:K451" si="31">I450-I449</f>
        <v>-38417100</v>
      </c>
      <c r="J451" s="76">
        <f t="shared" si="31"/>
        <v>26595462.00999999</v>
      </c>
      <c r="K451" s="38">
        <f t="shared" si="31"/>
        <v>0</v>
      </c>
    </row>
    <row r="452" spans="1:11" ht="15" thickTop="1" x14ac:dyDescent="0.3">
      <c r="A452" s="1">
        <v>445</v>
      </c>
      <c r="B452" s="8"/>
      <c r="C452" s="8"/>
      <c r="D452" s="8"/>
      <c r="E452" s="8"/>
      <c r="F452" s="10"/>
      <c r="G452" s="10"/>
      <c r="H452" s="42"/>
      <c r="I452" s="60"/>
      <c r="J452" s="60"/>
      <c r="K452" s="28"/>
    </row>
    <row r="453" spans="1:11" x14ac:dyDescent="0.3">
      <c r="A453" s="1">
        <v>446</v>
      </c>
      <c r="B453" s="8"/>
      <c r="C453" s="3"/>
      <c r="D453" s="8"/>
      <c r="E453" s="8"/>
      <c r="F453" s="10"/>
      <c r="G453" s="10"/>
      <c r="H453" s="42"/>
      <c r="I453" s="60"/>
      <c r="J453" s="60"/>
      <c r="K453" s="28"/>
    </row>
    <row r="454" spans="1:11" x14ac:dyDescent="0.3">
      <c r="A454" s="1">
        <v>447</v>
      </c>
      <c r="B454" s="8"/>
      <c r="C454" s="3" t="s">
        <v>277</v>
      </c>
      <c r="D454" s="8"/>
      <c r="E454" s="8"/>
      <c r="F454" s="10"/>
      <c r="G454" s="10"/>
      <c r="H454" s="42"/>
      <c r="I454" s="60">
        <v>2900000</v>
      </c>
      <c r="J454" s="60"/>
      <c r="K454" s="28"/>
    </row>
    <row r="455" spans="1:11" x14ac:dyDescent="0.3">
      <c r="A455" s="1">
        <v>448</v>
      </c>
      <c r="B455" s="8"/>
      <c r="C455" s="3" t="s">
        <v>278</v>
      </c>
      <c r="D455" s="8"/>
      <c r="E455" s="8"/>
      <c r="F455" s="10"/>
      <c r="G455" s="10"/>
      <c r="H455" s="42"/>
      <c r="I455" s="60">
        <v>0</v>
      </c>
      <c r="J455" s="60"/>
      <c r="K455" s="28"/>
    </row>
    <row r="456" spans="1:11" x14ac:dyDescent="0.3">
      <c r="A456" s="1">
        <v>449</v>
      </c>
      <c r="B456" s="8"/>
      <c r="C456" s="8" t="s">
        <v>279</v>
      </c>
      <c r="D456" s="8"/>
      <c r="E456" s="8"/>
      <c r="F456" s="10"/>
      <c r="G456" s="10"/>
      <c r="H456" s="42"/>
      <c r="I456" s="60">
        <v>0</v>
      </c>
      <c r="J456" s="60"/>
      <c r="K456" s="28"/>
    </row>
    <row r="457" spans="1:11" x14ac:dyDescent="0.3">
      <c r="A457" s="1">
        <v>450</v>
      </c>
      <c r="B457" s="8"/>
      <c r="C457" s="8"/>
      <c r="D457" s="8">
        <v>4133</v>
      </c>
      <c r="E457" s="8"/>
      <c r="F457" s="10" t="s">
        <v>280</v>
      </c>
      <c r="G457" s="10"/>
      <c r="H457" s="42"/>
      <c r="I457" s="60">
        <v>2900000</v>
      </c>
      <c r="J457" s="60"/>
      <c r="K457" s="28"/>
    </row>
    <row r="458" spans="1:11" x14ac:dyDescent="0.3">
      <c r="A458" s="1">
        <v>451</v>
      </c>
      <c r="B458" s="8"/>
      <c r="C458" s="8"/>
      <c r="D458" s="8">
        <v>4139</v>
      </c>
      <c r="E458" s="8"/>
      <c r="F458" s="10" t="s">
        <v>281</v>
      </c>
      <c r="G458" s="10"/>
      <c r="H458" s="42">
        <v>500000</v>
      </c>
      <c r="I458" s="60">
        <v>500000</v>
      </c>
      <c r="J458" s="60">
        <v>220146</v>
      </c>
      <c r="K458" s="28"/>
    </row>
    <row r="459" spans="1:11" x14ac:dyDescent="0.3">
      <c r="A459" s="1">
        <v>452</v>
      </c>
      <c r="B459" s="8"/>
      <c r="C459" s="8"/>
      <c r="D459" s="8">
        <v>4134</v>
      </c>
      <c r="E459" s="8"/>
      <c r="F459" s="10" t="s">
        <v>282</v>
      </c>
      <c r="G459" s="10"/>
      <c r="H459" s="42">
        <v>500000</v>
      </c>
      <c r="I459" s="60">
        <v>500000</v>
      </c>
      <c r="J459" s="60">
        <v>268665.75</v>
      </c>
      <c r="K459" s="28"/>
    </row>
    <row r="460" spans="1:11" x14ac:dyDescent="0.3">
      <c r="A460" s="1">
        <v>453</v>
      </c>
      <c r="B460" s="8"/>
      <c r="C460" s="8"/>
      <c r="D460" s="8">
        <v>4131</v>
      </c>
      <c r="E460" s="8"/>
      <c r="F460" s="10" t="s">
        <v>283</v>
      </c>
      <c r="G460" s="10"/>
      <c r="H460" s="42"/>
      <c r="I460" s="60">
        <v>0</v>
      </c>
      <c r="J460" s="60"/>
      <c r="K460" s="28"/>
    </row>
    <row r="461" spans="1:11" x14ac:dyDescent="0.3">
      <c r="A461" s="1">
        <v>454</v>
      </c>
      <c r="B461" s="8"/>
      <c r="C461" s="8">
        <v>6330</v>
      </c>
      <c r="D461" s="8">
        <v>4134</v>
      </c>
      <c r="E461" s="8"/>
      <c r="F461" s="10" t="s">
        <v>284</v>
      </c>
      <c r="G461" s="10"/>
      <c r="H461" s="42"/>
      <c r="I461" s="60">
        <v>0</v>
      </c>
      <c r="J461" s="60"/>
      <c r="K461" s="28"/>
    </row>
    <row r="462" spans="1:11" x14ac:dyDescent="0.3">
      <c r="A462" s="1">
        <v>455</v>
      </c>
      <c r="B462" s="8"/>
      <c r="C462" s="8"/>
      <c r="D462" s="8">
        <v>2460</v>
      </c>
      <c r="E462" s="8"/>
      <c r="F462" s="10" t="s">
        <v>285</v>
      </c>
      <c r="G462" s="10"/>
      <c r="H462" s="42"/>
      <c r="I462" s="60"/>
      <c r="J462" s="60"/>
      <c r="K462" s="28"/>
    </row>
    <row r="463" spans="1:11" x14ac:dyDescent="0.3">
      <c r="A463" s="1">
        <v>456</v>
      </c>
      <c r="B463" s="8"/>
      <c r="C463" s="8"/>
      <c r="D463" s="8"/>
      <c r="E463" s="8"/>
      <c r="F463" s="10" t="s">
        <v>286</v>
      </c>
      <c r="G463" s="10"/>
      <c r="H463" s="42"/>
      <c r="I463" s="60"/>
      <c r="J463" s="60"/>
      <c r="K463" s="28"/>
    </row>
    <row r="464" spans="1:11" ht="15" thickBot="1" x14ac:dyDescent="0.35">
      <c r="A464" s="1">
        <v>457</v>
      </c>
      <c r="B464" s="8"/>
      <c r="C464" s="8"/>
      <c r="D464" s="8"/>
      <c r="E464" s="8"/>
      <c r="F464" s="25" t="s">
        <v>287</v>
      </c>
      <c r="G464" s="25" t="s">
        <v>288</v>
      </c>
      <c r="H464" s="52">
        <f>SUM(H450)-H459-H458-H457</f>
        <v>56739100</v>
      </c>
      <c r="I464" s="73">
        <f t="shared" ref="I464:K464" si="32">SUM(I450)-I459-I458-I457</f>
        <v>91286500</v>
      </c>
      <c r="J464" s="73">
        <f t="shared" si="32"/>
        <v>89089273.789999992</v>
      </c>
      <c r="K464" s="35">
        <f t="shared" si="32"/>
        <v>71214500</v>
      </c>
    </row>
    <row r="465" spans="1:11" ht="15" thickTop="1" x14ac:dyDescent="0.3">
      <c r="A465" s="1">
        <v>458</v>
      </c>
      <c r="B465" s="8"/>
      <c r="C465" s="8"/>
      <c r="D465" s="8"/>
      <c r="E465" s="8"/>
      <c r="F465" s="10"/>
      <c r="G465" s="10"/>
      <c r="H465" s="42"/>
      <c r="I465" s="60"/>
      <c r="J465" s="60"/>
      <c r="K465" s="28"/>
    </row>
    <row r="466" spans="1:11" x14ac:dyDescent="0.3">
      <c r="A466" s="1">
        <v>459</v>
      </c>
      <c r="B466" s="8"/>
      <c r="C466" s="8"/>
      <c r="D466" s="8">
        <v>5344</v>
      </c>
      <c r="E466" s="8"/>
      <c r="F466" s="10" t="s">
        <v>289</v>
      </c>
      <c r="G466" s="10"/>
      <c r="H466" s="42"/>
      <c r="I466" s="60"/>
      <c r="J466" s="60"/>
      <c r="K466" s="28"/>
    </row>
    <row r="467" spans="1:11" x14ac:dyDescent="0.3">
      <c r="A467" s="1">
        <v>460</v>
      </c>
      <c r="B467" s="8"/>
      <c r="C467" s="8">
        <v>6171</v>
      </c>
      <c r="D467" s="8">
        <v>5182</v>
      </c>
      <c r="E467" s="8"/>
      <c r="F467" s="10" t="s">
        <v>290</v>
      </c>
      <c r="G467" s="10"/>
      <c r="H467" s="42"/>
      <c r="I467" s="60"/>
      <c r="J467" s="60"/>
      <c r="K467" s="28"/>
    </row>
    <row r="468" spans="1:11" x14ac:dyDescent="0.3">
      <c r="A468" s="1">
        <v>461</v>
      </c>
      <c r="B468" s="8"/>
      <c r="C468" s="8"/>
      <c r="D468" s="8">
        <v>5345</v>
      </c>
      <c r="E468" s="8"/>
      <c r="F468" s="10" t="s">
        <v>291</v>
      </c>
      <c r="G468" s="10"/>
      <c r="H468" s="42">
        <v>500000</v>
      </c>
      <c r="I468" s="60">
        <v>3400000</v>
      </c>
      <c r="J468" s="60">
        <v>220146</v>
      </c>
      <c r="K468" s="28"/>
    </row>
    <row r="469" spans="1:11" x14ac:dyDescent="0.3">
      <c r="A469" s="1">
        <v>462</v>
      </c>
      <c r="B469" s="8"/>
      <c r="C469" s="8"/>
      <c r="D469" s="8">
        <v>5342</v>
      </c>
      <c r="E469" s="8"/>
      <c r="F469" s="10" t="s">
        <v>292</v>
      </c>
      <c r="G469" s="10"/>
      <c r="H469" s="42">
        <v>500000</v>
      </c>
      <c r="I469" s="60">
        <v>500000</v>
      </c>
      <c r="J469" s="60">
        <v>268665.75</v>
      </c>
      <c r="K469" s="28"/>
    </row>
    <row r="470" spans="1:11" x14ac:dyDescent="0.3">
      <c r="A470" s="1">
        <v>463</v>
      </c>
      <c r="B470" s="8"/>
      <c r="C470" s="8"/>
      <c r="D470" s="8">
        <v>5660</v>
      </c>
      <c r="E470" s="8"/>
      <c r="F470" s="10" t="s">
        <v>285</v>
      </c>
      <c r="G470" s="10"/>
      <c r="H470" s="42"/>
      <c r="I470" s="60">
        <v>0</v>
      </c>
      <c r="J470" s="60"/>
      <c r="K470" s="28"/>
    </row>
    <row r="471" spans="1:11" x14ac:dyDescent="0.3">
      <c r="A471" s="1">
        <v>464</v>
      </c>
      <c r="B471" s="8"/>
      <c r="C471" s="8"/>
      <c r="D471" s="8">
        <v>5909</v>
      </c>
      <c r="E471" s="8"/>
      <c r="F471" s="10" t="s">
        <v>293</v>
      </c>
      <c r="G471" s="10"/>
      <c r="H471" s="42"/>
      <c r="I471" s="60">
        <v>0</v>
      </c>
      <c r="J471" s="60"/>
      <c r="K471" s="28"/>
    </row>
    <row r="472" spans="1:11" x14ac:dyDescent="0.3">
      <c r="A472" s="1">
        <v>465</v>
      </c>
      <c r="B472" s="8"/>
      <c r="C472" s="8"/>
      <c r="D472" s="8">
        <v>5499</v>
      </c>
      <c r="E472" s="8"/>
      <c r="F472" s="10" t="s">
        <v>294</v>
      </c>
      <c r="G472" s="10"/>
      <c r="H472" s="42"/>
      <c r="I472" s="60">
        <v>0</v>
      </c>
      <c r="J472" s="60"/>
      <c r="K472" s="28"/>
    </row>
    <row r="473" spans="1:11" x14ac:dyDescent="0.3">
      <c r="A473" s="1">
        <v>466</v>
      </c>
      <c r="B473" s="8"/>
      <c r="C473" s="8"/>
      <c r="F473" s="10" t="s">
        <v>295</v>
      </c>
      <c r="G473" s="10"/>
      <c r="H473" s="42"/>
      <c r="I473" s="60"/>
      <c r="J473" s="60"/>
      <c r="K473" s="28"/>
    </row>
    <row r="474" spans="1:11" x14ac:dyDescent="0.3">
      <c r="A474" s="1">
        <v>467</v>
      </c>
      <c r="B474" s="8"/>
      <c r="C474" s="8"/>
      <c r="F474" s="10" t="s">
        <v>296</v>
      </c>
      <c r="G474" s="10"/>
      <c r="H474" s="42"/>
      <c r="I474" s="60"/>
      <c r="J474" s="60"/>
      <c r="K474" s="28"/>
    </row>
    <row r="475" spans="1:11" ht="15" thickBot="1" x14ac:dyDescent="0.35">
      <c r="A475" s="1">
        <v>468</v>
      </c>
      <c r="B475" s="8"/>
      <c r="C475" s="8"/>
      <c r="F475" s="25" t="s">
        <v>297</v>
      </c>
      <c r="G475" s="25" t="s">
        <v>288</v>
      </c>
      <c r="H475" s="52">
        <f>SUM(H449,H467)-H469-H468-H466</f>
        <v>56739100</v>
      </c>
      <c r="I475" s="73">
        <f t="shared" ref="I475:K475" si="33">SUM(I449,I467)-I469-I468-I466</f>
        <v>129703600</v>
      </c>
      <c r="J475" s="73">
        <f t="shared" si="33"/>
        <v>62493811.780000001</v>
      </c>
      <c r="K475" s="35">
        <f t="shared" si="33"/>
        <v>71214500</v>
      </c>
    </row>
    <row r="476" spans="1:11" ht="15.6" thickTop="1" thickBot="1" x14ac:dyDescent="0.35">
      <c r="A476" s="1">
        <v>469</v>
      </c>
      <c r="B476" s="8"/>
      <c r="C476" s="8"/>
      <c r="F476" s="10" t="s">
        <v>298</v>
      </c>
      <c r="G476" s="10"/>
      <c r="H476" s="57">
        <f>-H475+H464</f>
        <v>0</v>
      </c>
      <c r="I476" s="77">
        <f t="shared" ref="I476:K476" si="34">-I475+I464</f>
        <v>-38417100</v>
      </c>
      <c r="J476" s="77">
        <f t="shared" si="34"/>
        <v>26595462.00999999</v>
      </c>
      <c r="K476" s="41">
        <f t="shared" si="34"/>
        <v>0</v>
      </c>
    </row>
    <row r="477" spans="1:11" ht="15" thickTop="1" x14ac:dyDescent="0.3">
      <c r="A477" s="1"/>
    </row>
    <row r="478" spans="1:11" x14ac:dyDescent="0.3">
      <c r="A478" s="1"/>
    </row>
    <row r="479" spans="1:11" x14ac:dyDescent="0.3">
      <c r="A479" s="1"/>
    </row>
    <row r="480" spans="1:11" x14ac:dyDescent="0.3">
      <c r="A480" s="1"/>
      <c r="F480" s="26"/>
      <c r="G480" s="26"/>
    </row>
    <row r="481" spans="1:7" x14ac:dyDescent="0.3">
      <c r="A481" s="1"/>
    </row>
    <row r="482" spans="1:7" x14ac:dyDescent="0.3">
      <c r="A482" s="1"/>
    </row>
    <row r="483" spans="1:7" x14ac:dyDescent="0.3">
      <c r="A483" s="1"/>
    </row>
    <row r="484" spans="1:7" x14ac:dyDescent="0.3">
      <c r="A484" s="1"/>
    </row>
    <row r="485" spans="1:7" x14ac:dyDescent="0.3">
      <c r="A485" s="1"/>
    </row>
    <row r="486" spans="1:7" x14ac:dyDescent="0.3">
      <c r="A486" s="1"/>
      <c r="F486" s="27"/>
      <c r="G486" s="27"/>
    </row>
    <row r="487" spans="1:7" x14ac:dyDescent="0.3">
      <c r="A487" s="1"/>
    </row>
    <row r="488" spans="1:7" x14ac:dyDescent="0.3">
      <c r="A488" s="1"/>
    </row>
    <row r="489" spans="1:7" x14ac:dyDescent="0.3">
      <c r="A489" s="1"/>
      <c r="F489" s="27"/>
      <c r="G489" s="27"/>
    </row>
    <row r="490" spans="1:7" x14ac:dyDescent="0.3">
      <c r="A490" s="1"/>
    </row>
    <row r="491" spans="1:7" x14ac:dyDescent="0.3">
      <c r="A491" s="1"/>
    </row>
    <row r="492" spans="1:7" x14ac:dyDescent="0.3">
      <c r="A492" s="1"/>
    </row>
    <row r="493" spans="1:7" x14ac:dyDescent="0.3">
      <c r="A493" s="1"/>
      <c r="F493" s="27"/>
      <c r="G493" s="27"/>
    </row>
    <row r="494" spans="1:7" x14ac:dyDescent="0.3">
      <c r="A494" s="1"/>
    </row>
    <row r="495" spans="1:7" x14ac:dyDescent="0.3">
      <c r="A495" s="1"/>
    </row>
    <row r="496" spans="1:7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</sheetData>
  <pageMargins left="0.70866141732283472" right="0.31496062992125984" top="0.78740157480314965" bottom="0.78740157480314965" header="0.31496062992125984" footer="0.31496062992125984"/>
  <pageSetup paperSize="9" scale="65" fitToWidth="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Koubová Miroslava</dc:creator>
  <cp:lastModifiedBy>Koubová Miroslava</cp:lastModifiedBy>
  <cp:lastPrinted>2025-11-28T09:03:38Z</cp:lastPrinted>
  <dcterms:created xsi:type="dcterms:W3CDTF">2024-10-24T07:14:36Z</dcterms:created>
  <dcterms:modified xsi:type="dcterms:W3CDTF">2025-11-28T09:04:20Z</dcterms:modified>
</cp:coreProperties>
</file>